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6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085" tabRatio="744" firstSheet="4" activeTab="4"/>
  </bookViews>
  <sheets>
    <sheet name="Gráfico1" sheetId="1" r:id="rId1"/>
    <sheet name="Gráfico2" sheetId="2" r:id="rId2"/>
    <sheet name="Gráfico3" sheetId="3" r:id="rId3"/>
    <sheet name="Gráfico4" sheetId="4" r:id="rId4"/>
    <sheet name="Hoja1" sheetId="5" r:id="rId5"/>
    <sheet name="Hoja2" sheetId="6" r:id="rId6"/>
    <sheet name="Hoja3" sheetId="7" r:id="rId7"/>
  </sheets>
  <definedNames>
    <definedName name="_xlnm.Print_Area" localSheetId="4">'Hoja1'!$A$2:$S$19</definedName>
    <definedName name="_xlnm.Print_Area" localSheetId="6">'Hoja3'!$A$3:$M$27</definedName>
  </definedNames>
  <calcPr fullCalcOnLoad="1"/>
</workbook>
</file>

<file path=xl/comments5.xml><?xml version="1.0" encoding="utf-8"?>
<comments xmlns="http://schemas.openxmlformats.org/spreadsheetml/2006/main">
  <authors>
    <author>GSuarez</author>
  </authors>
  <commentList>
    <comment ref="F7" authorId="0">
      <text>
        <r>
          <rPr>
            <b/>
            <sz val="9"/>
            <rFont val="Tahoma"/>
            <family val="2"/>
          </rPr>
          <t>GSuarez:</t>
        </r>
        <r>
          <rPr>
            <sz val="9"/>
            <rFont val="Tahoma"/>
            <family val="2"/>
          </rPr>
          <t xml:space="preserve">
Corresponde al aporte del mes de Noviembre, que debio ser pagado en Diciembre de 2013</t>
        </r>
      </text>
    </comment>
    <comment ref="F8" authorId="0">
      <text>
        <r>
          <rPr>
            <b/>
            <sz val="9"/>
            <rFont val="Tahoma"/>
            <family val="2"/>
          </rPr>
          <t>GSuarez:</t>
        </r>
        <r>
          <rPr>
            <sz val="9"/>
            <rFont val="Tahoma"/>
            <family val="2"/>
          </rPr>
          <t xml:space="preserve">
Corresponde al aporte del mes de Diciembre, que debio ser pagado en Enero de 2014</t>
        </r>
      </text>
    </comment>
    <comment ref="F9" authorId="0">
      <text>
        <r>
          <rPr>
            <b/>
            <sz val="9"/>
            <rFont val="Tahoma"/>
            <family val="2"/>
          </rPr>
          <t>GSuarez:</t>
        </r>
        <r>
          <rPr>
            <sz val="9"/>
            <rFont val="Tahoma"/>
            <family val="2"/>
          </rPr>
          <t xml:space="preserve">
Corresponde a Enero y Febrero
</t>
        </r>
      </text>
    </comment>
  </commentList>
</comments>
</file>

<file path=xl/comments6.xml><?xml version="1.0" encoding="utf-8"?>
<comments xmlns="http://schemas.openxmlformats.org/spreadsheetml/2006/main">
  <authors>
    <author>GSuarez</author>
  </authors>
  <commentList>
    <comment ref="K12" authorId="0">
      <text>
        <r>
          <rPr>
            <b/>
            <sz val="9"/>
            <rFont val="Tahoma"/>
            <family val="2"/>
          </rPr>
          <t>GSuarez:</t>
        </r>
        <r>
          <rPr>
            <sz val="9"/>
            <rFont val="Tahoma"/>
            <family val="2"/>
          </rPr>
          <t xml:space="preserve">
Corresponde a Enero y Febrero
</t>
        </r>
      </text>
    </comment>
  </commentList>
</comments>
</file>

<file path=xl/sharedStrings.xml><?xml version="1.0" encoding="utf-8"?>
<sst xmlns="http://schemas.openxmlformats.org/spreadsheetml/2006/main" count="131" uniqueCount="62">
  <si>
    <t>(En nuevos soles)</t>
  </si>
  <si>
    <t>AGOSTO</t>
  </si>
  <si>
    <t>SETIEMBRE</t>
  </si>
  <si>
    <t>OCTUBRE</t>
  </si>
  <si>
    <t>NOVIEMBRE</t>
  </si>
  <si>
    <t>DICIEMBRE</t>
  </si>
  <si>
    <t>INTERSEGUROS</t>
  </si>
  <si>
    <t>CONVENIO FONDO - SAT</t>
  </si>
  <si>
    <t>ENERO</t>
  </si>
  <si>
    <t>FEBRERO</t>
  </si>
  <si>
    <t>MARZO</t>
  </si>
  <si>
    <t>ABRIL</t>
  </si>
  <si>
    <t>MAYO</t>
  </si>
  <si>
    <t>JUNIO</t>
  </si>
  <si>
    <t>JULIO</t>
  </si>
  <si>
    <t>LATINA</t>
  </si>
  <si>
    <t>Total Aporte por Compañía</t>
  </si>
  <si>
    <t>Meses  /  Compañías</t>
  </si>
  <si>
    <t>PACIFICO</t>
  </si>
  <si>
    <t>RIMAC</t>
  </si>
  <si>
    <t>MAPFRE</t>
  </si>
  <si>
    <t>Indemnización por Muerte no Cobrada</t>
  </si>
  <si>
    <t>Dif.</t>
  </si>
  <si>
    <t>LA POSITIVA</t>
  </si>
  <si>
    <t>MAPFRE PERÚ</t>
  </si>
  <si>
    <t>EL PACIFICO PERUANO SUIZA</t>
  </si>
  <si>
    <t>RIMAC INTERNACIONAL</t>
  </si>
  <si>
    <t>TOTAL</t>
  </si>
  <si>
    <t>Ventas</t>
  </si>
  <si>
    <t>1% Ventas</t>
  </si>
  <si>
    <t>Totales</t>
  </si>
  <si>
    <t>Ingreso Mensual en Cta. Cte</t>
  </si>
  <si>
    <t>Total Recaudado</t>
  </si>
  <si>
    <t>SULAMERICA</t>
  </si>
  <si>
    <t>GENERALI PERU</t>
  </si>
  <si>
    <t>CUADRO DE PRIMAS NETAS Y APORTES DE ASEGURADORAS AL FONDO SEGÚN EL MES CORRESPONDIENTE</t>
  </si>
  <si>
    <t>Acumulado</t>
  </si>
  <si>
    <t>Mensual</t>
  </si>
  <si>
    <t>CUADRO DE PRIMAS NETAS POR EMPRESA DE SEGUROS SEGÚN SBS</t>
  </si>
  <si>
    <t>Total Aportes Recaudado</t>
  </si>
  <si>
    <t>NOTA:  Este cuadro nos muestra los montos ingresados a la Cta.Cte. del Fondo, de acuerdo al mes que corresponde.</t>
  </si>
  <si>
    <t>NOTA:  Este cuadro nos muestra los montos reportados a la SBS por las Empresas Aseguradoras, los montos en color rojo, son porque existe diferencia entre lo reportado a la SBS y lo depósitado al FONDO.</t>
  </si>
  <si>
    <t>INTERESES</t>
  </si>
  <si>
    <t>Total</t>
  </si>
  <si>
    <t>MUNI.PROV.</t>
  </si>
  <si>
    <t>CUADRO DE RECAUDACIÓN DEL FONDO DE COMPENSACIÓN DEL SOAT Y DEL CAT</t>
  </si>
  <si>
    <t>PROTECTA</t>
  </si>
  <si>
    <t>APORTE AFOCAT</t>
  </si>
  <si>
    <t xml:space="preserve">Para determinar las primas netas acumuladas a cargo de la Empresa Aseguradora La Positiva, se ha incluido las primas netas reportadas por la Co-Aseguradora Protecta. </t>
  </si>
  <si>
    <t>Depósito</t>
  </si>
  <si>
    <t>SBS</t>
  </si>
  <si>
    <t>Diferencia</t>
  </si>
  <si>
    <t>(a)</t>
  </si>
  <si>
    <t>La Positiva</t>
  </si>
  <si>
    <t>(b)</t>
  </si>
  <si>
    <t>(a) + (b)</t>
  </si>
  <si>
    <t>SEGÚN PLANILLAS</t>
  </si>
  <si>
    <t>DEV.GTOS</t>
  </si>
  <si>
    <t xml:space="preserve"> </t>
  </si>
  <si>
    <t>Indemnización por Muerte no Cobrada (AFOCAT)</t>
  </si>
  <si>
    <t>CARDIF</t>
  </si>
  <si>
    <t>AL 31 DE DICIEMBRE DE 2014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</si>
</sst>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"/>
    <numFmt numFmtId="183" formatCode="_ * #\ ###\ ##0____\ ;_(* \(#\ ###\ ##0\)_ __\ ;_ * &quot;-&quot;??_ ;_ @_ "/>
    <numFmt numFmtId="184" formatCode="0.0"/>
    <numFmt numFmtId="185" formatCode="_ * #,##0.0_ ;_ * \-#,##0.0_ ;_ * &quot;-&quot;?_ ;_ @_ "/>
  </numFmts>
  <fonts count="5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.5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0" fillId="34" borderId="12" xfId="0" applyNumberFormat="1" applyFont="1" applyFill="1" applyBorder="1" applyAlignment="1">
      <alignment horizontal="right" vertical="center" wrapText="1"/>
    </xf>
    <xf numFmtId="4" fontId="2" fillId="35" borderId="13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4" fontId="10" fillId="34" borderId="14" xfId="0" applyNumberFormat="1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0" fontId="4" fillId="35" borderId="15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" fontId="10" fillId="0" borderId="18" xfId="0" applyNumberFormat="1" applyFont="1" applyFill="1" applyBorder="1" applyAlignment="1">
      <alignment horizontal="right" vertical="center" wrapText="1"/>
    </xf>
    <xf numFmtId="0" fontId="4" fillId="35" borderId="17" xfId="0" applyFont="1" applyFill="1" applyBorder="1" applyAlignment="1">
      <alignment/>
    </xf>
    <xf numFmtId="49" fontId="2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/>
    </xf>
    <xf numFmtId="183" fontId="11" fillId="0" borderId="19" xfId="5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1" fillId="35" borderId="20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right" vertical="center" wrapText="1"/>
    </xf>
    <xf numFmtId="4" fontId="10" fillId="0" borderId="18" xfId="0" applyNumberFormat="1" applyFont="1" applyFill="1" applyBorder="1" applyAlignment="1">
      <alignment horizontal="right" vertical="center" wrapText="1"/>
    </xf>
    <xf numFmtId="4" fontId="2" fillId="36" borderId="21" xfId="0" applyNumberFormat="1" applyFont="1" applyFill="1" applyBorder="1" applyAlignment="1">
      <alignment horizontal="right" vertical="center" wrapText="1"/>
    </xf>
    <xf numFmtId="4" fontId="1" fillId="36" borderId="22" xfId="0" applyNumberFormat="1" applyFont="1" applyFill="1" applyBorder="1" applyAlignment="1">
      <alignment/>
    </xf>
    <xf numFmtId="4" fontId="2" fillId="36" borderId="22" xfId="0" applyNumberFormat="1" applyFont="1" applyFill="1" applyBorder="1" applyAlignment="1">
      <alignment horizontal="right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4" fontId="2" fillId="35" borderId="18" xfId="0" applyNumberFormat="1" applyFont="1" applyFill="1" applyBorder="1" applyAlignment="1">
      <alignment horizontal="right" vertical="center" wrapText="1"/>
    </xf>
    <xf numFmtId="0" fontId="2" fillId="35" borderId="19" xfId="0" applyFont="1" applyFill="1" applyBorder="1" applyAlignment="1">
      <alignment horizontal="center" vertical="center" wrapText="1"/>
    </xf>
    <xf numFmtId="4" fontId="2" fillId="36" borderId="26" xfId="0" applyNumberFormat="1" applyFont="1" applyFill="1" applyBorder="1" applyAlignment="1">
      <alignment horizontal="right" vertical="center" wrapText="1"/>
    </xf>
    <xf numFmtId="4" fontId="2" fillId="36" borderId="27" xfId="0" applyNumberFormat="1" applyFont="1" applyFill="1" applyBorder="1" applyAlignment="1">
      <alignment horizontal="right" vertical="center" wrapText="1"/>
    </xf>
    <xf numFmtId="4" fontId="2" fillId="35" borderId="28" xfId="0" applyNumberFormat="1" applyFont="1" applyFill="1" applyBorder="1" applyAlignment="1">
      <alignment horizontal="right" vertical="center" wrapText="1"/>
    </xf>
    <xf numFmtId="0" fontId="2" fillId="35" borderId="29" xfId="0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right" vertical="center" wrapText="1"/>
    </xf>
    <xf numFmtId="4" fontId="2" fillId="36" borderId="30" xfId="0" applyNumberFormat="1" applyFont="1" applyFill="1" applyBorder="1" applyAlignment="1">
      <alignment horizontal="right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4" fontId="2" fillId="36" borderId="33" xfId="0" applyNumberFormat="1" applyFont="1" applyFill="1" applyBorder="1" applyAlignment="1">
      <alignment horizontal="righ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1" fontId="10" fillId="0" borderId="22" xfId="0" applyNumberFormat="1" applyFont="1" applyFill="1" applyBorder="1" applyAlignment="1">
      <alignment horizontal="right" vertical="center" wrapText="1"/>
    </xf>
    <xf numFmtId="4" fontId="2" fillId="37" borderId="21" xfId="0" applyNumberFormat="1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4" fontId="10" fillId="34" borderId="29" xfId="0" applyNumberFormat="1" applyFont="1" applyFill="1" applyBorder="1" applyAlignment="1">
      <alignment horizontal="right" vertical="center" wrapText="1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0" fillId="0" borderId="25" xfId="0" applyNumberFormat="1" applyFont="1" applyFill="1" applyBorder="1" applyAlignment="1">
      <alignment horizontal="right" vertical="center" wrapText="1"/>
    </xf>
    <xf numFmtId="183" fontId="11" fillId="0" borderId="21" xfId="5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1" fillId="0" borderId="12" xfId="0" applyNumberFormat="1" applyFont="1" applyBorder="1" applyAlignment="1">
      <alignment/>
    </xf>
    <xf numFmtId="1" fontId="10" fillId="37" borderId="25" xfId="0" applyNumberFormat="1" applyFont="1" applyFill="1" applyBorder="1" applyAlignment="1">
      <alignment horizontal="right" vertical="center" wrapText="1"/>
    </xf>
    <xf numFmtId="1" fontId="10" fillId="37" borderId="18" xfId="0" applyNumberFormat="1" applyFont="1" applyFill="1" applyBorder="1" applyAlignment="1">
      <alignment horizontal="right" vertical="center" wrapText="1"/>
    </xf>
    <xf numFmtId="183" fontId="11" fillId="37" borderId="19" xfId="50" applyNumberFormat="1" applyFont="1" applyFill="1" applyBorder="1" applyAlignment="1">
      <alignment vertical="center"/>
    </xf>
    <xf numFmtId="1" fontId="10" fillId="37" borderId="22" xfId="0" applyNumberFormat="1" applyFont="1" applyFill="1" applyBorder="1" applyAlignment="1">
      <alignment horizontal="right" vertical="center" wrapText="1"/>
    </xf>
    <xf numFmtId="183" fontId="11" fillId="37" borderId="21" xfId="50" applyNumberFormat="1" applyFont="1" applyFill="1" applyBorder="1" applyAlignment="1">
      <alignment vertical="center"/>
    </xf>
    <xf numFmtId="183" fontId="11" fillId="0" borderId="0" xfId="50" applyNumberFormat="1" applyFont="1" applyFill="1" applyBorder="1" applyAlignment="1">
      <alignment vertical="center"/>
    </xf>
    <xf numFmtId="0" fontId="5" fillId="35" borderId="35" xfId="0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/>
    </xf>
    <xf numFmtId="183" fontId="11" fillId="0" borderId="14" xfId="50" applyNumberFormat="1" applyFont="1" applyFill="1" applyBorder="1" applyAlignment="1">
      <alignment vertical="center"/>
    </xf>
    <xf numFmtId="183" fontId="11" fillId="0" borderId="26" xfId="50" applyNumberFormat="1" applyFont="1" applyFill="1" applyBorder="1" applyAlignment="1">
      <alignment vertical="center"/>
    </xf>
    <xf numFmtId="0" fontId="2" fillId="35" borderId="34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4" fontId="10" fillId="34" borderId="37" xfId="0" applyNumberFormat="1" applyFont="1" applyFill="1" applyBorder="1" applyAlignment="1">
      <alignment horizontal="right" vertical="center" wrapText="1"/>
    </xf>
    <xf numFmtId="4" fontId="2" fillId="36" borderId="38" xfId="0" applyNumberFormat="1" applyFont="1" applyFill="1" applyBorder="1" applyAlignment="1">
      <alignment horizontal="right" vertical="center" wrapText="1"/>
    </xf>
    <xf numFmtId="4" fontId="10" fillId="34" borderId="39" xfId="0" applyNumberFormat="1" applyFont="1" applyFill="1" applyBorder="1" applyAlignment="1">
      <alignment horizontal="right" vertical="center" wrapText="1"/>
    </xf>
    <xf numFmtId="1" fontId="56" fillId="0" borderId="22" xfId="0" applyNumberFormat="1" applyFont="1" applyFill="1" applyBorder="1" applyAlignment="1">
      <alignment horizontal="right" vertical="center" wrapText="1"/>
    </xf>
    <xf numFmtId="1" fontId="56" fillId="0" borderId="18" xfId="0" applyNumberFormat="1" applyFont="1" applyFill="1" applyBorder="1" applyAlignment="1">
      <alignment horizontal="right" vertical="center" wrapText="1"/>
    </xf>
    <xf numFmtId="183" fontId="11" fillId="37" borderId="0" xfId="50" applyNumberFormat="1" applyFont="1" applyFill="1" applyBorder="1" applyAlignment="1">
      <alignment vertical="center"/>
    </xf>
    <xf numFmtId="4" fontId="10" fillId="38" borderId="19" xfId="0" applyNumberFormat="1" applyFont="1" applyFill="1" applyBorder="1" applyAlignment="1">
      <alignment horizontal="right" vertical="center" wrapText="1"/>
    </xf>
    <xf numFmtId="4" fontId="10" fillId="38" borderId="12" xfId="0" applyNumberFormat="1" applyFont="1" applyFill="1" applyBorder="1" applyAlignment="1">
      <alignment horizontal="right" vertical="center" wrapText="1"/>
    </xf>
    <xf numFmtId="183" fontId="11" fillId="38" borderId="19" xfId="50" applyNumberFormat="1" applyFont="1" applyFill="1" applyBorder="1" applyAlignment="1">
      <alignment vertical="center"/>
    </xf>
    <xf numFmtId="1" fontId="10" fillId="38" borderId="18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/>
    </xf>
    <xf numFmtId="0" fontId="6" fillId="0" borderId="40" xfId="0" applyFont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5" fillId="35" borderId="43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justify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Primas_1_092001Pub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RECAUDACIÓN POR EMPRESA ASEGURADORA</a:t>
            </a:r>
          </a:p>
        </c:rich>
      </c:tx>
      <c:layout>
        <c:manualLayout>
          <c:xMode val="factor"/>
          <c:yMode val="factor"/>
          <c:x val="0.03175"/>
          <c:y val="0.084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7"/>
          <c:y val="0.3075"/>
          <c:w val="0.4465"/>
          <c:h val="0.318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Hoja1!$B$6:$F$6</c:f>
              <c:strCache>
                <c:ptCount val="5"/>
                <c:pt idx="0">
                  <c:v>LA POSITIVA</c:v>
                </c:pt>
                <c:pt idx="1">
                  <c:v>MAPFRE</c:v>
                </c:pt>
                <c:pt idx="2">
                  <c:v>INTERSEGUROS</c:v>
                </c:pt>
                <c:pt idx="3">
                  <c:v>PACIFICO</c:v>
                </c:pt>
                <c:pt idx="4">
                  <c:v>RIMAC</c:v>
                </c:pt>
              </c:strCache>
            </c:strRef>
          </c:cat>
          <c:val>
            <c:numRef>
              <c:f>Hoja1!$B$19:$F$19</c:f>
              <c:numCache>
                <c:ptCount val="5"/>
                <c:pt idx="0">
                  <c:v>1776777.51</c:v>
                </c:pt>
                <c:pt idx="1">
                  <c:v>340359.70999999996</c:v>
                </c:pt>
                <c:pt idx="2">
                  <c:v>288450.313</c:v>
                </c:pt>
                <c:pt idx="3">
                  <c:v>252199.65000000002</c:v>
                </c:pt>
                <c:pt idx="4">
                  <c:v>670335.92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225"/>
          <c:y val="0.8135"/>
          <c:w val="0.5307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RECAUDACIÓN POR TIPO DE INGRESO</a:t>
            </a:r>
          </a:p>
        </c:rich>
      </c:tx>
      <c:layout>
        <c:manualLayout>
          <c:xMode val="factor"/>
          <c:yMode val="factor"/>
          <c:x val="-0.00475"/>
          <c:y val="-0.018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075"/>
          <c:y val="0.06625"/>
          <c:w val="0.8925"/>
          <c:h val="0.883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6B9B8"/>
              </a:solidFill>
              <a:ln w="3175">
                <a:solidFill>
                  <a:srgbClr val="333399"/>
                </a:solidFill>
              </a:ln>
            </c:spPr>
          </c:dPt>
          <c:dPt>
            <c:idx val="2"/>
            <c:invertIfNegative val="0"/>
            <c:spPr>
              <a:solidFill>
                <a:srgbClr val="C3D69B"/>
              </a:solidFill>
              <a:ln w="3175">
                <a:solidFill>
                  <a:srgbClr val="333399"/>
                </a:solidFill>
              </a:ln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solidFill>
                  <a:srgbClr val="333399"/>
                </a:solidFill>
              </a:ln>
            </c:spPr>
          </c:dPt>
          <c:dPt>
            <c:idx val="4"/>
            <c:invertIfNegative val="0"/>
            <c:spPr>
              <a:solidFill>
                <a:srgbClr val="B3A2C7"/>
              </a:solidFill>
              <a:ln w="3175">
                <a:solidFill>
                  <a:srgbClr val="333399"/>
                </a:solidFill>
              </a:ln>
            </c:spPr>
          </c:dPt>
          <c:cat>
            <c:strRef>
              <c:f>Hoja1!$K$6:$P$6</c:f>
              <c:strCache>
                <c:ptCount val="6"/>
                <c:pt idx="0">
                  <c:v>Total Aportes Recaudado</c:v>
                </c:pt>
                <c:pt idx="1">
                  <c:v>CONVENIO FONDO - SAT</c:v>
                </c:pt>
                <c:pt idx="2">
                  <c:v>DEV.GTOS</c:v>
                </c:pt>
                <c:pt idx="3">
                  <c:v>INTERESES</c:v>
                </c:pt>
                <c:pt idx="4">
                  <c:v>MUNI.PROV.</c:v>
                </c:pt>
                <c:pt idx="5">
                  <c:v>Indemnización por Muerte no Cobrada</c:v>
                </c:pt>
              </c:strCache>
            </c:strRef>
          </c:cat>
          <c:val>
            <c:numRef>
              <c:f>Hoja1!$K$19:$P$19</c:f>
              <c:numCache>
                <c:ptCount val="6"/>
                <c:pt idx="0">
                  <c:v>3421092.0530000003</c:v>
                </c:pt>
                <c:pt idx="1">
                  <c:v>1413880.5199999998</c:v>
                </c:pt>
                <c:pt idx="2">
                  <c:v>149.8</c:v>
                </c:pt>
                <c:pt idx="3">
                  <c:v>33631.39</c:v>
                </c:pt>
                <c:pt idx="4">
                  <c:v>247416.72000000003</c:v>
                </c:pt>
                <c:pt idx="5">
                  <c:v>1301900</c:v>
                </c:pt>
              </c:numCache>
            </c:numRef>
          </c:val>
          <c:shape val="box"/>
        </c:ser>
        <c:shape val="box"/>
        <c:axId val="9628035"/>
        <c:axId val="19543452"/>
        <c:axId val="41673341"/>
      </c:bar3DChart>
      <c:catAx>
        <c:axId val="962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543452"/>
        <c:crosses val="autoZero"/>
        <c:auto val="1"/>
        <c:lblOffset val="100"/>
        <c:tickLblSkip val="1"/>
        <c:noMultiLvlLbl val="0"/>
      </c:catAx>
      <c:valAx>
        <c:axId val="195434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28035"/>
        <c:crossesAt val="1"/>
        <c:crossBetween val="between"/>
        <c:dispUnits/>
      </c:valAx>
      <c:serAx>
        <c:axId val="41673341"/>
        <c:scaling>
          <c:orientation val="minMax"/>
        </c:scaling>
        <c:axPos val="b"/>
        <c:delete val="1"/>
        <c:majorTickMark val="out"/>
        <c:minorTickMark val="none"/>
        <c:tickLblPos val="none"/>
        <c:crossAx val="19543452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solidFill>
          <a:srgbClr val="E9EDF4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EDF4"/>
        </a:solidFill>
        <a:ln w="3175">
          <a:noFill/>
        </a:ln>
      </c:spPr>
      <c:thickness val="0"/>
    </c:sideWall>
    <c:backWall>
      <c:spPr>
        <a:solidFill>
          <a:srgbClr val="E9ED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RECAUDACIÓN MENSUAL</a:t>
            </a:r>
          </a:p>
        </c:rich>
      </c:tx>
      <c:layout>
        <c:manualLayout>
          <c:xMode val="factor"/>
          <c:yMode val="factor"/>
          <c:x val="0.00825"/>
          <c:y val="-0.005"/>
        </c:manualLayout>
      </c:layout>
      <c:spPr>
        <a:noFill/>
        <a:ln w="3175">
          <a:noFill/>
        </a:ln>
      </c:spPr>
    </c:title>
    <c:view3D>
      <c:rotX val="44"/>
      <c:hPercent val="186"/>
      <c:rotY val="44"/>
      <c:depthPercent val="100"/>
      <c:rAngAx val="1"/>
    </c:view3D>
    <c:plotArea>
      <c:layout>
        <c:manualLayout>
          <c:xMode val="edge"/>
          <c:yMode val="edge"/>
          <c:x val="0.02025"/>
          <c:y val="0.0875"/>
          <c:w val="0.96225"/>
          <c:h val="0.8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333399"/>
                </a:solidFill>
              </a:ln>
            </c:spPr>
          </c:dPt>
          <c:dPt>
            <c:idx val="2"/>
            <c:invertIfNegative val="0"/>
            <c:spPr>
              <a:solidFill>
                <a:srgbClr val="E6B9B8"/>
              </a:solidFill>
              <a:ln w="3175">
                <a:solidFill>
                  <a:srgbClr val="333399"/>
                </a:solidFill>
              </a:ln>
            </c:spPr>
          </c:dPt>
          <c:dPt>
            <c:idx val="3"/>
            <c:invertIfNegative val="0"/>
            <c:spPr>
              <a:solidFill>
                <a:srgbClr val="93CDDD"/>
              </a:solidFill>
              <a:ln w="3175">
                <a:solidFill>
                  <a:srgbClr val="333399"/>
                </a:solidFill>
              </a:ln>
            </c:spPr>
          </c:dPt>
          <c:cat>
            <c:strRef>
              <c:f>Hoja1!$A$7:$A$18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Hoja1!$S$7:$S$18</c:f>
              <c:numCache>
                <c:ptCount val="12"/>
                <c:pt idx="0">
                  <c:v>436142.94999999995</c:v>
                </c:pt>
                <c:pt idx="1">
                  <c:v>615801.2899999999</c:v>
                </c:pt>
                <c:pt idx="2">
                  <c:v>603647.7300000001</c:v>
                </c:pt>
                <c:pt idx="3">
                  <c:v>475183.63000000006</c:v>
                </c:pt>
                <c:pt idx="4">
                  <c:v>490832.4600000001</c:v>
                </c:pt>
                <c:pt idx="5">
                  <c:v>497617.583</c:v>
                </c:pt>
                <c:pt idx="6">
                  <c:v>595761.3699999999</c:v>
                </c:pt>
                <c:pt idx="7">
                  <c:v>673247.8000000002</c:v>
                </c:pt>
                <c:pt idx="8">
                  <c:v>666546.67</c:v>
                </c:pt>
                <c:pt idx="9">
                  <c:v>681059.41</c:v>
                </c:pt>
                <c:pt idx="10">
                  <c:v>439094.78</c:v>
                </c:pt>
                <c:pt idx="11">
                  <c:v>659869.28</c:v>
                </c:pt>
              </c:numCache>
            </c:numRef>
          </c:val>
          <c:shape val="box"/>
        </c:ser>
        <c:shape val="box"/>
        <c:axId val="39515750"/>
        <c:axId val="20097431"/>
      </c:bar3DChart>
      <c:catAx>
        <c:axId val="39515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MES DE RECAUDACIÓN</a:t>
                </a:r>
              </a:p>
            </c:rich>
          </c:tx>
          <c:layout>
            <c:manualLayout>
              <c:xMode val="factor"/>
              <c:yMode val="factor"/>
              <c:x val="-0.05275"/>
              <c:y val="0.03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097431"/>
        <c:crosses val="autoZero"/>
        <c:auto val="1"/>
        <c:lblOffset val="100"/>
        <c:tickLblSkip val="1"/>
        <c:noMultiLvlLbl val="0"/>
      </c:catAx>
      <c:valAx>
        <c:axId val="20097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MONTO RECAUDADO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1575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solidFill>
          <a:srgbClr val="E9EDF4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EDF4"/>
        </a:solidFill>
        <a:ln w="3175">
          <a:noFill/>
        </a:ln>
      </c:spPr>
      <c:thickness val="0"/>
    </c:sideWall>
    <c:backWall>
      <c:spPr>
        <a:solidFill>
          <a:srgbClr val="E9ED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RECAUDACIÓN MENSUAL- SAT LIMA
(2011)</a:t>
            </a:r>
          </a:p>
        </c:rich>
      </c:tx>
      <c:layout>
        <c:manualLayout>
          <c:xMode val="factor"/>
          <c:yMode val="factor"/>
          <c:x val="0.0045"/>
          <c:y val="0.06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25425"/>
          <c:w val="0.86575"/>
          <c:h val="0.648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B3A2C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31859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Hoja1!$A$7:$A$18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Hoja1!$L$7:$L$18</c:f>
              <c:numCache>
                <c:ptCount val="12"/>
                <c:pt idx="0">
                  <c:v>81828.81999999999</c:v>
                </c:pt>
                <c:pt idx="1">
                  <c:v>79772.69</c:v>
                </c:pt>
                <c:pt idx="2">
                  <c:v>110937.85</c:v>
                </c:pt>
                <c:pt idx="3">
                  <c:v>103234.75000000001</c:v>
                </c:pt>
                <c:pt idx="4">
                  <c:v>121346.87</c:v>
                </c:pt>
                <c:pt idx="5">
                  <c:v>131933.97999999998</c:v>
                </c:pt>
                <c:pt idx="6">
                  <c:v>130424.62</c:v>
                </c:pt>
                <c:pt idx="7">
                  <c:v>114375.03</c:v>
                </c:pt>
                <c:pt idx="8">
                  <c:v>158825.88</c:v>
                </c:pt>
                <c:pt idx="9">
                  <c:v>109773.88999999998</c:v>
                </c:pt>
                <c:pt idx="10">
                  <c:v>128768.18000000001</c:v>
                </c:pt>
                <c:pt idx="11">
                  <c:v>142657.96</c:v>
                </c:pt>
              </c:numCache>
            </c:numRef>
          </c:val>
        </c:ser>
        <c:gapWidth val="100"/>
        <c:axId val="46659152"/>
        <c:axId val="17279185"/>
      </c:barChart>
      <c:catAx>
        <c:axId val="466591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79185"/>
        <c:crosses val="autoZero"/>
        <c:auto val="1"/>
        <c:lblOffset val="100"/>
        <c:tickLblSkip val="1"/>
        <c:noMultiLvlLbl val="0"/>
      </c:catAx>
      <c:valAx>
        <c:axId val="1727918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59152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17" right="0.2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17" right="0.2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58425" cy="5715000"/>
    <xdr:graphicFrame>
      <xdr:nvGraphicFramePr>
        <xdr:cNvPr id="1" name="Shape 1025"/>
        <xdr:cNvGraphicFramePr/>
      </xdr:nvGraphicFramePr>
      <xdr:xfrm>
        <a:off x="0" y="0"/>
        <a:ext cx="102584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58425" cy="5715000"/>
    <xdr:graphicFrame>
      <xdr:nvGraphicFramePr>
        <xdr:cNvPr id="1" name="Shape 1025"/>
        <xdr:cNvGraphicFramePr/>
      </xdr:nvGraphicFramePr>
      <xdr:xfrm>
        <a:off x="0" y="0"/>
        <a:ext cx="102584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1905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3810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11.421875" defaultRowHeight="12.75"/>
  <cols>
    <col min="1" max="1" width="20.8515625" style="0" customWidth="1"/>
    <col min="2" max="7" width="12.7109375" style="0" customWidth="1"/>
    <col min="8" max="8" width="10.28125" style="0" customWidth="1"/>
    <col min="9" max="9" width="10.8515625" style="0" customWidth="1"/>
    <col min="10" max="10" width="9.8515625" style="0" customWidth="1"/>
    <col min="11" max="12" width="12.7109375" style="0" customWidth="1"/>
    <col min="13" max="13" width="10.8515625" style="0" customWidth="1"/>
    <col min="14" max="14" width="10.7109375" style="0" customWidth="1"/>
    <col min="15" max="15" width="11.00390625" style="0" customWidth="1"/>
    <col min="16" max="21" width="12.7109375" style="0" customWidth="1"/>
  </cols>
  <sheetData>
    <row r="1" spans="1:19" ht="22.5" customHeight="1" thickBo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21" ht="18.75" thickBot="1">
      <c r="A2" s="86" t="s">
        <v>45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8"/>
      <c r="T2" s="11"/>
      <c r="U2" s="12"/>
    </row>
    <row r="3" spans="1:21" ht="18.75" thickBot="1">
      <c r="A3" s="86" t="s">
        <v>61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8"/>
      <c r="T3" s="15"/>
      <c r="U3" s="15"/>
    </row>
    <row r="4" spans="1:21" ht="12.75">
      <c r="A4" s="89" t="s">
        <v>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13"/>
      <c r="U4" s="13"/>
    </row>
    <row r="5" spans="1:15" ht="13.5" thickBot="1">
      <c r="A5" s="84"/>
      <c r="B5" s="8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21" ht="39.75" customHeight="1">
      <c r="A6" s="28" t="s">
        <v>17</v>
      </c>
      <c r="B6" s="39" t="s">
        <v>23</v>
      </c>
      <c r="C6" s="39" t="s">
        <v>20</v>
      </c>
      <c r="D6" s="40" t="s">
        <v>6</v>
      </c>
      <c r="E6" s="39" t="s">
        <v>18</v>
      </c>
      <c r="F6" s="40" t="s">
        <v>19</v>
      </c>
      <c r="G6" s="40" t="s">
        <v>60</v>
      </c>
      <c r="H6" s="40" t="s">
        <v>33</v>
      </c>
      <c r="I6" s="41" t="s">
        <v>34</v>
      </c>
      <c r="J6" s="39" t="s">
        <v>15</v>
      </c>
      <c r="K6" s="3" t="s">
        <v>39</v>
      </c>
      <c r="L6" s="29" t="s">
        <v>7</v>
      </c>
      <c r="M6" s="29" t="s">
        <v>57</v>
      </c>
      <c r="N6" s="29" t="s">
        <v>42</v>
      </c>
      <c r="O6" s="42" t="s">
        <v>44</v>
      </c>
      <c r="P6" s="42" t="s">
        <v>21</v>
      </c>
      <c r="Q6" s="42" t="s">
        <v>59</v>
      </c>
      <c r="R6" s="50" t="s">
        <v>47</v>
      </c>
      <c r="S6" s="30" t="s">
        <v>32</v>
      </c>
      <c r="T6" s="36" t="s">
        <v>31</v>
      </c>
      <c r="U6" s="3" t="s">
        <v>22</v>
      </c>
    </row>
    <row r="7" spans="1:21" ht="39.75" customHeight="1">
      <c r="A7" s="32" t="s">
        <v>8</v>
      </c>
      <c r="B7" s="6">
        <v>126649.5</v>
      </c>
      <c r="C7" s="6">
        <v>31109.62</v>
      </c>
      <c r="D7" s="6">
        <v>23377.55</v>
      </c>
      <c r="E7" s="6">
        <v>25175.96</v>
      </c>
      <c r="F7" s="6">
        <v>49110</v>
      </c>
      <c r="G7" s="6">
        <v>6483.44</v>
      </c>
      <c r="H7" s="6">
        <v>0</v>
      </c>
      <c r="I7" s="6">
        <v>0</v>
      </c>
      <c r="J7" s="6">
        <v>0</v>
      </c>
      <c r="K7" s="7">
        <f>SUM(B7:J7)</f>
        <v>261906.06999999998</v>
      </c>
      <c r="L7" s="9">
        <v>81828.81999999999</v>
      </c>
      <c r="M7" s="9">
        <v>21</v>
      </c>
      <c r="N7" s="9">
        <v>0</v>
      </c>
      <c r="O7" s="9">
        <v>25056.45</v>
      </c>
      <c r="P7" s="9">
        <v>45000</v>
      </c>
      <c r="Q7" s="6">
        <v>0</v>
      </c>
      <c r="R7" s="6">
        <v>22330.61</v>
      </c>
      <c r="S7" s="31">
        <f>SUM(K7:R7)</f>
        <v>436142.94999999995</v>
      </c>
      <c r="T7" s="37">
        <v>596955.39</v>
      </c>
      <c r="U7" s="10">
        <f>T7-S7</f>
        <v>160812.44000000006</v>
      </c>
    </row>
    <row r="8" spans="1:21" ht="39.75" customHeight="1">
      <c r="A8" s="32" t="s">
        <v>9</v>
      </c>
      <c r="B8" s="6">
        <v>166577.95</v>
      </c>
      <c r="C8" s="6">
        <v>42684.3</v>
      </c>
      <c r="D8" s="6">
        <v>24024.86</v>
      </c>
      <c r="E8" s="6">
        <v>28125.28</v>
      </c>
      <c r="F8" s="6">
        <v>60910.47</v>
      </c>
      <c r="G8" s="6">
        <v>11138.12</v>
      </c>
      <c r="H8" s="6">
        <v>0</v>
      </c>
      <c r="I8" s="6">
        <v>0</v>
      </c>
      <c r="J8" s="6">
        <v>0</v>
      </c>
      <c r="K8" s="7">
        <f aca="true" t="shared" si="0" ref="K8:K18">SUM(B8:J8)</f>
        <v>333460.98</v>
      </c>
      <c r="L8" s="9">
        <v>79772.69</v>
      </c>
      <c r="M8" s="9">
        <v>0</v>
      </c>
      <c r="N8" s="9">
        <v>0</v>
      </c>
      <c r="O8" s="9">
        <v>41342.66999999999</v>
      </c>
      <c r="P8" s="9">
        <v>130800</v>
      </c>
      <c r="Q8" s="6">
        <v>0</v>
      </c>
      <c r="R8" s="6">
        <v>30424.950000000004</v>
      </c>
      <c r="S8" s="31">
        <f aca="true" t="shared" si="1" ref="S8:S18">SUM(K8:R8)</f>
        <v>615801.2899999999</v>
      </c>
      <c r="T8" s="37">
        <v>593086.01</v>
      </c>
      <c r="U8" s="10">
        <f aca="true" t="shared" si="2" ref="U8:U18">T8-S8</f>
        <v>-22715.27999999991</v>
      </c>
    </row>
    <row r="9" spans="1:21" ht="39.75" customHeight="1">
      <c r="A9" s="32" t="s">
        <v>10</v>
      </c>
      <c r="B9" s="6">
        <v>139552.99</v>
      </c>
      <c r="C9" s="6">
        <v>26535.51</v>
      </c>
      <c r="D9" s="6">
        <v>22649.6</v>
      </c>
      <c r="E9" s="6">
        <v>20640.16</v>
      </c>
      <c r="F9" s="6">
        <f>71324.5+45704.62</f>
        <v>117029.12</v>
      </c>
      <c r="G9" s="6">
        <v>4492.84</v>
      </c>
      <c r="H9" s="6">
        <v>0</v>
      </c>
      <c r="I9" s="6">
        <v>0</v>
      </c>
      <c r="J9" s="6">
        <v>0</v>
      </c>
      <c r="K9" s="7">
        <f t="shared" si="0"/>
        <v>330900.22000000003</v>
      </c>
      <c r="L9" s="9">
        <v>110937.85</v>
      </c>
      <c r="M9" s="9">
        <v>0</v>
      </c>
      <c r="N9" s="9">
        <v>0</v>
      </c>
      <c r="O9" s="9">
        <v>29211.56</v>
      </c>
      <c r="P9" s="9">
        <v>117400</v>
      </c>
      <c r="Q9" s="9">
        <v>0</v>
      </c>
      <c r="R9" s="51">
        <v>15198.100000000002</v>
      </c>
      <c r="S9" s="31">
        <f t="shared" si="1"/>
        <v>603647.7300000001</v>
      </c>
      <c r="T9" s="37">
        <v>246661.72</v>
      </c>
      <c r="U9" s="10">
        <f t="shared" si="2"/>
        <v>-356986.0100000001</v>
      </c>
    </row>
    <row r="10" spans="1:21" ht="39.75" customHeight="1">
      <c r="A10" s="32" t="s">
        <v>11</v>
      </c>
      <c r="B10" s="6">
        <v>77679.08</v>
      </c>
      <c r="C10" s="6">
        <v>23056.18</v>
      </c>
      <c r="D10" s="6">
        <v>31217.41</v>
      </c>
      <c r="E10" s="6">
        <v>23314.45</v>
      </c>
      <c r="F10" s="6">
        <v>44590.11</v>
      </c>
      <c r="G10" s="6">
        <v>7127.88</v>
      </c>
      <c r="H10" s="6">
        <v>0</v>
      </c>
      <c r="I10" s="6">
        <v>0</v>
      </c>
      <c r="J10" s="6">
        <v>0</v>
      </c>
      <c r="K10" s="7">
        <f t="shared" si="0"/>
        <v>206985.11000000004</v>
      </c>
      <c r="L10" s="9">
        <v>103234.75000000001</v>
      </c>
      <c r="M10" s="9">
        <v>0</v>
      </c>
      <c r="N10" s="9">
        <v>33431.39</v>
      </c>
      <c r="O10" s="9">
        <v>15223.590000000002</v>
      </c>
      <c r="P10" s="9">
        <v>88200</v>
      </c>
      <c r="Q10" s="9">
        <v>0</v>
      </c>
      <c r="R10" s="51">
        <v>28108.79</v>
      </c>
      <c r="S10" s="31">
        <f t="shared" si="1"/>
        <v>475183.63000000006</v>
      </c>
      <c r="T10" s="37">
        <v>315968.6</v>
      </c>
      <c r="U10" s="10">
        <f t="shared" si="2"/>
        <v>-159215.0300000001</v>
      </c>
    </row>
    <row r="11" spans="1:23" ht="39.75" customHeight="1">
      <c r="A11" s="32" t="s">
        <v>12</v>
      </c>
      <c r="B11" s="6">
        <v>145505.35</v>
      </c>
      <c r="C11" s="6">
        <v>24834.01</v>
      </c>
      <c r="D11" s="6">
        <v>23019.69</v>
      </c>
      <c r="E11" s="6">
        <v>21951.57</v>
      </c>
      <c r="F11" s="6">
        <v>40400.3</v>
      </c>
      <c r="G11" s="6">
        <v>6182.77</v>
      </c>
      <c r="H11" s="6">
        <v>0</v>
      </c>
      <c r="I11" s="6">
        <v>0</v>
      </c>
      <c r="J11" s="6">
        <v>0</v>
      </c>
      <c r="K11" s="7">
        <f t="shared" si="0"/>
        <v>261893.69000000003</v>
      </c>
      <c r="L11" s="9">
        <v>121346.87</v>
      </c>
      <c r="M11" s="9">
        <v>0</v>
      </c>
      <c r="N11" s="9">
        <v>0</v>
      </c>
      <c r="O11" s="9">
        <v>22340.96</v>
      </c>
      <c r="P11" s="9">
        <v>58400</v>
      </c>
      <c r="Q11" s="9">
        <v>0</v>
      </c>
      <c r="R11" s="51">
        <v>26850.940000000002</v>
      </c>
      <c r="S11" s="31">
        <f t="shared" si="1"/>
        <v>490832.4600000001</v>
      </c>
      <c r="T11" s="37">
        <v>282099.85</v>
      </c>
      <c r="U11" s="10">
        <f t="shared" si="2"/>
        <v>-208732.6100000001</v>
      </c>
      <c r="W11" s="19"/>
    </row>
    <row r="12" spans="1:21" ht="39.75" customHeight="1">
      <c r="A12" s="32" t="s">
        <v>13</v>
      </c>
      <c r="B12" s="6">
        <v>132203.19</v>
      </c>
      <c r="C12" s="6">
        <v>24239.02</v>
      </c>
      <c r="D12" s="6">
        <v>26096.103</v>
      </c>
      <c r="E12" s="6">
        <v>23783.85</v>
      </c>
      <c r="F12" s="6">
        <v>46603.61</v>
      </c>
      <c r="G12" s="6">
        <v>6104.06</v>
      </c>
      <c r="H12" s="6">
        <v>0</v>
      </c>
      <c r="I12" s="6">
        <v>0</v>
      </c>
      <c r="J12" s="6">
        <v>0</v>
      </c>
      <c r="K12" s="7">
        <f t="shared" si="0"/>
        <v>259029.83299999998</v>
      </c>
      <c r="L12" s="9">
        <v>131933.97999999998</v>
      </c>
      <c r="M12" s="9">
        <v>30.799999999999997</v>
      </c>
      <c r="N12" s="9">
        <v>0</v>
      </c>
      <c r="O12" s="9">
        <v>5121.450000000001</v>
      </c>
      <c r="P12" s="9">
        <v>75000</v>
      </c>
      <c r="Q12" s="9">
        <v>0</v>
      </c>
      <c r="R12" s="51">
        <v>26501.519999999997</v>
      </c>
      <c r="S12" s="31">
        <f t="shared" si="1"/>
        <v>497617.583</v>
      </c>
      <c r="T12" s="37">
        <v>337909.51</v>
      </c>
      <c r="U12" s="10">
        <f t="shared" si="2"/>
        <v>-159708.07299999997</v>
      </c>
    </row>
    <row r="13" spans="1:21" ht="39.75" customHeight="1">
      <c r="A13" s="32" t="s">
        <v>14</v>
      </c>
      <c r="B13" s="6">
        <v>193956.99</v>
      </c>
      <c r="C13" s="6">
        <v>24659.52</v>
      </c>
      <c r="D13" s="6">
        <v>20678.83</v>
      </c>
      <c r="E13" s="6">
        <v>21926.04</v>
      </c>
      <c r="F13" s="6">
        <v>53432.03</v>
      </c>
      <c r="G13" s="6">
        <v>5463.98</v>
      </c>
      <c r="H13" s="6">
        <v>0</v>
      </c>
      <c r="I13" s="6">
        <v>0</v>
      </c>
      <c r="J13" s="6">
        <v>0</v>
      </c>
      <c r="K13" s="7">
        <f t="shared" si="0"/>
        <v>320117.38999999996</v>
      </c>
      <c r="L13" s="9">
        <v>130424.62</v>
      </c>
      <c r="M13" s="9">
        <v>12.6</v>
      </c>
      <c r="N13" s="9">
        <v>0</v>
      </c>
      <c r="O13" s="9">
        <v>20907.180000000004</v>
      </c>
      <c r="P13" s="9">
        <v>96700</v>
      </c>
      <c r="Q13" s="9">
        <v>0</v>
      </c>
      <c r="R13" s="51">
        <v>27599.58</v>
      </c>
      <c r="S13" s="31">
        <f t="shared" si="1"/>
        <v>595761.3699999999</v>
      </c>
      <c r="T13" s="37">
        <v>233052.03</v>
      </c>
      <c r="U13" s="10">
        <f t="shared" si="2"/>
        <v>-362709.33999999985</v>
      </c>
    </row>
    <row r="14" spans="1:21" ht="39.75" customHeight="1">
      <c r="A14" s="32" t="s">
        <v>1</v>
      </c>
      <c r="B14" s="6">
        <v>178752.48</v>
      </c>
      <c r="C14" s="6">
        <v>28253.6</v>
      </c>
      <c r="D14" s="6">
        <v>25499.38</v>
      </c>
      <c r="E14" s="6">
        <v>25372.47</v>
      </c>
      <c r="F14" s="6">
        <v>75752.71</v>
      </c>
      <c r="G14" s="6">
        <v>10273.37</v>
      </c>
      <c r="H14" s="6">
        <v>0</v>
      </c>
      <c r="I14" s="6">
        <v>0</v>
      </c>
      <c r="J14" s="6">
        <v>0</v>
      </c>
      <c r="K14" s="7">
        <f t="shared" si="0"/>
        <v>343904.01</v>
      </c>
      <c r="L14" s="9">
        <v>114375.03</v>
      </c>
      <c r="M14" s="9">
        <v>0</v>
      </c>
      <c r="N14" s="9">
        <v>0</v>
      </c>
      <c r="O14" s="9">
        <v>15316.58</v>
      </c>
      <c r="P14" s="9">
        <v>164400</v>
      </c>
      <c r="Q14" s="9">
        <v>0</v>
      </c>
      <c r="R14" s="51">
        <v>35252.18</v>
      </c>
      <c r="S14" s="31">
        <f t="shared" si="1"/>
        <v>673247.8000000002</v>
      </c>
      <c r="T14" s="37">
        <v>675494.81</v>
      </c>
      <c r="U14" s="10">
        <f t="shared" si="2"/>
        <v>2247.009999999893</v>
      </c>
    </row>
    <row r="15" spans="1:21" ht="39.75" customHeight="1">
      <c r="A15" s="32" t="s">
        <v>2</v>
      </c>
      <c r="B15" s="6">
        <v>170573.67</v>
      </c>
      <c r="C15" s="6">
        <v>26393.78</v>
      </c>
      <c r="D15" s="6">
        <v>25991.46</v>
      </c>
      <c r="E15" s="6">
        <v>22169.36</v>
      </c>
      <c r="F15" s="6">
        <v>48473.11</v>
      </c>
      <c r="G15" s="6">
        <v>10879.07</v>
      </c>
      <c r="H15" s="6">
        <v>0</v>
      </c>
      <c r="I15" s="6">
        <v>0</v>
      </c>
      <c r="J15" s="6">
        <v>0</v>
      </c>
      <c r="K15" s="7">
        <f t="shared" si="0"/>
        <v>304480.45</v>
      </c>
      <c r="L15" s="9">
        <v>158825.88</v>
      </c>
      <c r="M15" s="9">
        <v>25.200000000000003</v>
      </c>
      <c r="N15" s="9">
        <v>0</v>
      </c>
      <c r="O15" s="9">
        <v>28632.390000000003</v>
      </c>
      <c r="P15" s="9">
        <v>104000</v>
      </c>
      <c r="Q15" s="9">
        <v>43800</v>
      </c>
      <c r="R15" s="51">
        <v>26782.749999999996</v>
      </c>
      <c r="S15" s="31">
        <f t="shared" si="1"/>
        <v>666546.67</v>
      </c>
      <c r="T15" s="37">
        <v>0</v>
      </c>
      <c r="U15" s="10">
        <f t="shared" si="2"/>
        <v>-666546.67</v>
      </c>
    </row>
    <row r="16" spans="1:21" ht="39.75" customHeight="1">
      <c r="A16" s="32" t="s">
        <v>3</v>
      </c>
      <c r="B16" s="6">
        <v>147427.33</v>
      </c>
      <c r="C16" s="6">
        <v>25680.61</v>
      </c>
      <c r="D16" s="6">
        <v>23580.54</v>
      </c>
      <c r="E16" s="6">
        <v>21382.57</v>
      </c>
      <c r="F16" s="6">
        <v>45386.07</v>
      </c>
      <c r="G16" s="6">
        <v>8561.83</v>
      </c>
      <c r="H16" s="6">
        <v>0</v>
      </c>
      <c r="I16" s="6">
        <v>0</v>
      </c>
      <c r="J16" s="6">
        <v>0</v>
      </c>
      <c r="K16" s="7">
        <f t="shared" si="0"/>
        <v>272018.95</v>
      </c>
      <c r="L16" s="9">
        <v>109773.88999999998</v>
      </c>
      <c r="M16" s="9">
        <v>11.2</v>
      </c>
      <c r="N16" s="9">
        <v>0</v>
      </c>
      <c r="O16" s="9">
        <v>18213.990000000005</v>
      </c>
      <c r="P16" s="9">
        <v>234200</v>
      </c>
      <c r="Q16" s="9">
        <v>0</v>
      </c>
      <c r="R16" s="51">
        <v>46841.380000000005</v>
      </c>
      <c r="S16" s="31">
        <f t="shared" si="1"/>
        <v>681059.41</v>
      </c>
      <c r="T16" s="37">
        <v>0</v>
      </c>
      <c r="U16" s="10">
        <f t="shared" si="2"/>
        <v>-681059.41</v>
      </c>
    </row>
    <row r="17" spans="1:21" ht="39.75" customHeight="1">
      <c r="A17" s="32" t="s">
        <v>4</v>
      </c>
      <c r="B17" s="6">
        <v>135588.33</v>
      </c>
      <c r="C17" s="6">
        <v>31456.78</v>
      </c>
      <c r="D17" s="6">
        <v>22294.65</v>
      </c>
      <c r="E17" s="6">
        <v>0</v>
      </c>
      <c r="F17" s="6">
        <v>42186.42</v>
      </c>
      <c r="G17" s="6">
        <v>7830.38</v>
      </c>
      <c r="H17" s="6">
        <v>0</v>
      </c>
      <c r="I17" s="6">
        <v>0</v>
      </c>
      <c r="J17" s="6">
        <v>0</v>
      </c>
      <c r="K17" s="7">
        <f t="shared" si="0"/>
        <v>239356.56</v>
      </c>
      <c r="L17" s="9">
        <v>128768.18000000001</v>
      </c>
      <c r="M17" s="9">
        <v>0</v>
      </c>
      <c r="N17" s="9">
        <v>0</v>
      </c>
      <c r="O17" s="9">
        <v>19520.58</v>
      </c>
      <c r="P17" s="9">
        <v>14600</v>
      </c>
      <c r="Q17" s="9">
        <v>0</v>
      </c>
      <c r="R17" s="51">
        <v>36849.46000000001</v>
      </c>
      <c r="S17" s="31">
        <f t="shared" si="1"/>
        <v>439094.78</v>
      </c>
      <c r="T17" s="37">
        <v>0</v>
      </c>
      <c r="U17" s="10">
        <f t="shared" si="2"/>
        <v>-439094.78</v>
      </c>
    </row>
    <row r="18" spans="1:21" ht="39.75" customHeight="1">
      <c r="A18" s="32" t="s">
        <v>5</v>
      </c>
      <c r="B18" s="6">
        <v>162310.65</v>
      </c>
      <c r="C18" s="6">
        <v>31456.78</v>
      </c>
      <c r="D18" s="6">
        <v>20020.24</v>
      </c>
      <c r="E18" s="6">
        <v>18357.94</v>
      </c>
      <c r="F18" s="6">
        <v>46461.97</v>
      </c>
      <c r="G18" s="6">
        <v>8431.21</v>
      </c>
      <c r="H18" s="6">
        <v>0</v>
      </c>
      <c r="I18" s="6">
        <v>0</v>
      </c>
      <c r="J18" s="6">
        <v>0</v>
      </c>
      <c r="K18" s="7">
        <f t="shared" si="0"/>
        <v>287038.79</v>
      </c>
      <c r="L18" s="9">
        <v>142657.96</v>
      </c>
      <c r="M18" s="9">
        <v>49</v>
      </c>
      <c r="N18" s="9">
        <v>200</v>
      </c>
      <c r="O18" s="9">
        <v>6529.32</v>
      </c>
      <c r="P18" s="9">
        <v>173200</v>
      </c>
      <c r="Q18" s="9">
        <v>15200</v>
      </c>
      <c r="R18" s="51">
        <v>34994.20999999999</v>
      </c>
      <c r="S18" s="31">
        <f t="shared" si="1"/>
        <v>659869.28</v>
      </c>
      <c r="T18" s="37">
        <v>0</v>
      </c>
      <c r="U18" s="10">
        <f t="shared" si="2"/>
        <v>-659869.28</v>
      </c>
    </row>
    <row r="19" spans="1:21" ht="39.75" customHeight="1" thickBot="1">
      <c r="A19" s="49" t="s">
        <v>16</v>
      </c>
      <c r="B19" s="43">
        <f aca="true" t="shared" si="3" ref="B19:J19">SUM(B7:B18)</f>
        <v>1776777.51</v>
      </c>
      <c r="C19" s="43">
        <f t="shared" si="3"/>
        <v>340359.70999999996</v>
      </c>
      <c r="D19" s="43">
        <f t="shared" si="3"/>
        <v>288450.313</v>
      </c>
      <c r="E19" s="43">
        <f t="shared" si="3"/>
        <v>252199.65000000002</v>
      </c>
      <c r="F19" s="43">
        <f t="shared" si="3"/>
        <v>670335.92</v>
      </c>
      <c r="G19" s="43">
        <f>SUM(G7:G18)</f>
        <v>92968.95000000001</v>
      </c>
      <c r="H19" s="43">
        <f>SUM(H7:H18)</f>
        <v>0</v>
      </c>
      <c r="I19" s="43">
        <f>SUM(I7:I18)</f>
        <v>0</v>
      </c>
      <c r="J19" s="43">
        <f t="shared" si="3"/>
        <v>0</v>
      </c>
      <c r="K19" s="8">
        <f aca="true" t="shared" si="4" ref="K19:U19">SUM(K7:K18)</f>
        <v>3421092.0530000003</v>
      </c>
      <c r="L19" s="33">
        <f>SUM(L7:L18)</f>
        <v>1413880.5199999998</v>
      </c>
      <c r="M19" s="33">
        <f>SUM(M7:M18)</f>
        <v>149.8</v>
      </c>
      <c r="N19" s="33">
        <f t="shared" si="4"/>
        <v>33631.39</v>
      </c>
      <c r="O19" s="33">
        <f t="shared" si="4"/>
        <v>247416.72000000003</v>
      </c>
      <c r="P19" s="34">
        <f t="shared" si="4"/>
        <v>1301900</v>
      </c>
      <c r="Q19" s="34">
        <f t="shared" si="4"/>
        <v>59000</v>
      </c>
      <c r="R19" s="34">
        <f t="shared" si="4"/>
        <v>357734.47</v>
      </c>
      <c r="S19" s="35">
        <f t="shared" si="4"/>
        <v>6834804.953</v>
      </c>
      <c r="T19" s="38">
        <f t="shared" si="4"/>
        <v>3281227.92</v>
      </c>
      <c r="U19" s="4">
        <f t="shared" si="4"/>
        <v>-3553577.0330000008</v>
      </c>
    </row>
    <row r="20" spans="1:15" ht="39.75" customHeight="1">
      <c r="A20" s="1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1" ht="18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15" ht="3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3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39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39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39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39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39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3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3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3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3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3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3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3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3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3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3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3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3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3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3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3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3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39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3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39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3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39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3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sheetProtection/>
  <mergeCells count="5">
    <mergeCell ref="A5:B5"/>
    <mergeCell ref="A1:S1"/>
    <mergeCell ref="A2:S2"/>
    <mergeCell ref="A4:S4"/>
    <mergeCell ref="A3:S3"/>
  </mergeCells>
  <printOptions horizontalCentered="1" verticalCentered="1"/>
  <pageMargins left="0.2" right="0.1968503937007874" top="0.5511811023622047" bottom="0.7086614173228347" header="0" footer="0.4724409448818898"/>
  <pageSetup horizontalDpi="300" verticalDpi="300" orientation="landscape" paperSize="9" scale="61" r:id="rId3"/>
  <headerFooter alignWithMargins="0">
    <oddFooter>&amp;L&amp;12Fuente: Fondo de Compensación del SOAT y del CAT&amp;R&amp;12&amp;P/&amp;N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zoomScalePageLayoutView="0" workbookViewId="0" topLeftCell="A1">
      <selection activeCell="I9" sqref="I9"/>
    </sheetView>
  </sheetViews>
  <sheetFormatPr defaultColWidth="11.421875" defaultRowHeight="12.75"/>
  <cols>
    <col min="2" max="15" width="13.421875" style="0" customWidth="1"/>
  </cols>
  <sheetData>
    <row r="2" spans="1:15" ht="18.75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18.75" thickBot="1">
      <c r="A3" s="86" t="s">
        <v>35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</row>
    <row r="4" spans="1:15" ht="18.75" thickBot="1">
      <c r="A4" s="86" t="str">
        <f>Hoja1!A3</f>
        <v>AL 31 DE DICIEMBRE DE 2014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</row>
    <row r="5" spans="1:15" ht="12.75">
      <c r="A5" s="89" t="s">
        <v>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7" ht="13.5" thickBot="1"/>
    <row r="8" spans="1:15" ht="38.25">
      <c r="A8" s="44" t="s">
        <v>17</v>
      </c>
      <c r="B8" s="96" t="s">
        <v>23</v>
      </c>
      <c r="C8" s="97"/>
      <c r="D8" s="96" t="s">
        <v>24</v>
      </c>
      <c r="E8" s="97"/>
      <c r="F8" s="91" t="s">
        <v>6</v>
      </c>
      <c r="G8" s="98"/>
      <c r="H8" s="96" t="s">
        <v>25</v>
      </c>
      <c r="I8" s="97"/>
      <c r="J8" s="91" t="s">
        <v>26</v>
      </c>
      <c r="K8" s="92"/>
      <c r="L8" s="91" t="s">
        <v>60</v>
      </c>
      <c r="M8" s="98"/>
      <c r="N8" s="93" t="s">
        <v>27</v>
      </c>
      <c r="O8" s="94"/>
    </row>
    <row r="9" spans="1:15" ht="12.75">
      <c r="A9" s="45"/>
      <c r="B9" s="21" t="s">
        <v>28</v>
      </c>
      <c r="C9" s="22" t="s">
        <v>29</v>
      </c>
      <c r="D9" s="21" t="s">
        <v>28</v>
      </c>
      <c r="E9" s="22" t="s">
        <v>29</v>
      </c>
      <c r="F9" s="21" t="s">
        <v>28</v>
      </c>
      <c r="G9" s="22" t="s">
        <v>29</v>
      </c>
      <c r="H9" s="21" t="s">
        <v>28</v>
      </c>
      <c r="I9" s="22" t="s">
        <v>29</v>
      </c>
      <c r="J9" s="21" t="s">
        <v>28</v>
      </c>
      <c r="K9" s="73" t="s">
        <v>29</v>
      </c>
      <c r="L9" s="21" t="s">
        <v>28</v>
      </c>
      <c r="M9" s="22" t="s">
        <v>29</v>
      </c>
      <c r="N9" s="21" t="s">
        <v>28</v>
      </c>
      <c r="O9" s="22" t="s">
        <v>29</v>
      </c>
    </row>
    <row r="10" spans="1:15" ht="12.75">
      <c r="A10" s="46" t="s">
        <v>8</v>
      </c>
      <c r="B10" s="23">
        <v>12664950</v>
      </c>
      <c r="C10" s="6">
        <v>126649.5</v>
      </c>
      <c r="D10" s="23">
        <v>3110962</v>
      </c>
      <c r="E10" s="6">
        <v>31109.62</v>
      </c>
      <c r="F10" s="23">
        <v>2337755</v>
      </c>
      <c r="G10" s="6">
        <v>23377.55</v>
      </c>
      <c r="H10" s="23">
        <v>2517596</v>
      </c>
      <c r="I10" s="6">
        <v>25175.96</v>
      </c>
      <c r="J10" s="23">
        <v>4911000</v>
      </c>
      <c r="K10" s="74">
        <v>49110</v>
      </c>
      <c r="L10" s="23">
        <v>648344</v>
      </c>
      <c r="M10" s="76">
        <v>6483.44</v>
      </c>
      <c r="N10" s="23">
        <f aca="true" t="shared" si="0" ref="N10:N18">B10+D10+F10+H10+J10</f>
        <v>25542263</v>
      </c>
      <c r="O10" s="24">
        <f aca="true" t="shared" si="1" ref="O10:O18">C10+E10+G10+I10+K10+M10</f>
        <v>261906.06999999998</v>
      </c>
    </row>
    <row r="11" spans="1:15" ht="12.75">
      <c r="A11" s="46" t="s">
        <v>9</v>
      </c>
      <c r="B11" s="23">
        <v>16657795</v>
      </c>
      <c r="C11" s="6">
        <v>166577.95</v>
      </c>
      <c r="D11" s="23">
        <v>4268430</v>
      </c>
      <c r="E11" s="6">
        <v>42684.3</v>
      </c>
      <c r="F11" s="23">
        <v>2402486</v>
      </c>
      <c r="G11" s="6">
        <v>24024.86</v>
      </c>
      <c r="H11" s="23">
        <v>2812528</v>
      </c>
      <c r="I11" s="6">
        <v>28125.28</v>
      </c>
      <c r="J11" s="23">
        <v>6091047</v>
      </c>
      <c r="K11" s="74">
        <v>60910.47</v>
      </c>
      <c r="L11" s="23">
        <v>1113812</v>
      </c>
      <c r="M11" s="76">
        <v>11138.12</v>
      </c>
      <c r="N11" s="23">
        <f t="shared" si="0"/>
        <v>32232286</v>
      </c>
      <c r="O11" s="24">
        <f t="shared" si="1"/>
        <v>333460.98</v>
      </c>
    </row>
    <row r="12" spans="1:15" ht="12.75">
      <c r="A12" s="46" t="s">
        <v>10</v>
      </c>
      <c r="B12" s="23">
        <v>13955299</v>
      </c>
      <c r="C12" s="6">
        <v>139552.99</v>
      </c>
      <c r="D12" s="23">
        <v>2653551</v>
      </c>
      <c r="E12" s="6">
        <v>26535.51</v>
      </c>
      <c r="F12" s="23">
        <v>2264960</v>
      </c>
      <c r="G12" s="6">
        <v>22649.6</v>
      </c>
      <c r="H12" s="23">
        <v>2064016</v>
      </c>
      <c r="I12" s="6">
        <v>20640.16</v>
      </c>
      <c r="J12" s="23">
        <v>11702912</v>
      </c>
      <c r="K12" s="6">
        <f>71324.5+45704.62</f>
        <v>117029.12</v>
      </c>
      <c r="L12" s="23">
        <v>449284</v>
      </c>
      <c r="M12" s="6">
        <v>4492.84</v>
      </c>
      <c r="N12" s="23">
        <f t="shared" si="0"/>
        <v>32640738</v>
      </c>
      <c r="O12" s="24">
        <f t="shared" si="1"/>
        <v>330900.22000000003</v>
      </c>
    </row>
    <row r="13" spans="1:15" ht="12.75">
      <c r="A13" s="46" t="s">
        <v>11</v>
      </c>
      <c r="B13" s="23">
        <v>7767908</v>
      </c>
      <c r="C13" s="6">
        <v>77679.08</v>
      </c>
      <c r="D13" s="23">
        <v>2305618</v>
      </c>
      <c r="E13" s="6">
        <v>23056.18</v>
      </c>
      <c r="F13" s="23">
        <v>3121741</v>
      </c>
      <c r="G13" s="6">
        <v>31217.41</v>
      </c>
      <c r="H13" s="23">
        <v>2331445</v>
      </c>
      <c r="I13" s="6">
        <v>23314.45</v>
      </c>
      <c r="J13" s="23">
        <v>4459011</v>
      </c>
      <c r="K13" s="74">
        <v>44590.11</v>
      </c>
      <c r="L13" s="23">
        <v>712788</v>
      </c>
      <c r="M13" s="76">
        <v>7127.88</v>
      </c>
      <c r="N13" s="23">
        <f t="shared" si="0"/>
        <v>19985723</v>
      </c>
      <c r="O13" s="24">
        <f t="shared" si="1"/>
        <v>206985.11000000004</v>
      </c>
    </row>
    <row r="14" spans="1:15" ht="12.75">
      <c r="A14" s="46" t="s">
        <v>12</v>
      </c>
      <c r="B14" s="23">
        <v>14550535</v>
      </c>
      <c r="C14" s="6">
        <v>145505.35</v>
      </c>
      <c r="D14" s="23">
        <v>2483401</v>
      </c>
      <c r="E14" s="6">
        <v>24834.01</v>
      </c>
      <c r="F14" s="23">
        <v>2301969</v>
      </c>
      <c r="G14" s="6">
        <v>23019.69</v>
      </c>
      <c r="H14" s="23">
        <v>2195157</v>
      </c>
      <c r="I14" s="6">
        <v>21951.57</v>
      </c>
      <c r="J14" s="23">
        <v>4040030</v>
      </c>
      <c r="K14" s="6">
        <v>40400.3</v>
      </c>
      <c r="L14" s="23">
        <v>618277</v>
      </c>
      <c r="M14" s="6">
        <v>6182.77</v>
      </c>
      <c r="N14" s="23">
        <f t="shared" si="0"/>
        <v>25571092</v>
      </c>
      <c r="O14" s="24">
        <f t="shared" si="1"/>
        <v>261893.69000000003</v>
      </c>
    </row>
    <row r="15" spans="1:15" ht="12.75">
      <c r="A15" s="46" t="s">
        <v>13</v>
      </c>
      <c r="B15" s="23">
        <v>13220319</v>
      </c>
      <c r="C15" s="6">
        <v>132203.19</v>
      </c>
      <c r="D15" s="23">
        <v>2423902</v>
      </c>
      <c r="E15" s="6">
        <v>24239.02</v>
      </c>
      <c r="F15" s="23">
        <v>2609610</v>
      </c>
      <c r="G15" s="6">
        <v>26096.103</v>
      </c>
      <c r="H15" s="23">
        <v>2378685</v>
      </c>
      <c r="I15" s="6">
        <v>23783.85</v>
      </c>
      <c r="J15" s="23">
        <v>4660361</v>
      </c>
      <c r="K15" s="6">
        <v>46603.61</v>
      </c>
      <c r="L15" s="23">
        <v>610406</v>
      </c>
      <c r="M15" s="6">
        <v>6104.06</v>
      </c>
      <c r="N15" s="23">
        <f t="shared" si="0"/>
        <v>25292877</v>
      </c>
      <c r="O15" s="24">
        <f t="shared" si="1"/>
        <v>259029.83299999998</v>
      </c>
    </row>
    <row r="16" spans="1:15" ht="12.75">
      <c r="A16" s="46" t="s">
        <v>14</v>
      </c>
      <c r="B16" s="23">
        <v>19395699</v>
      </c>
      <c r="C16" s="6">
        <v>193956.99</v>
      </c>
      <c r="D16" s="23">
        <v>2465952</v>
      </c>
      <c r="E16" s="6">
        <v>24659.52</v>
      </c>
      <c r="F16" s="23">
        <v>2067883</v>
      </c>
      <c r="G16" s="6">
        <v>20678.83</v>
      </c>
      <c r="H16" s="23">
        <v>2192604</v>
      </c>
      <c r="I16" s="6">
        <v>21926.04</v>
      </c>
      <c r="J16" s="23">
        <v>5343203</v>
      </c>
      <c r="K16" s="6">
        <v>53432.03</v>
      </c>
      <c r="L16" s="23">
        <v>546398</v>
      </c>
      <c r="M16" s="6">
        <v>5463.98</v>
      </c>
      <c r="N16" s="23">
        <f t="shared" si="0"/>
        <v>31465341</v>
      </c>
      <c r="O16" s="24">
        <f t="shared" si="1"/>
        <v>320117.38999999996</v>
      </c>
    </row>
    <row r="17" spans="1:15" ht="12.75">
      <c r="A17" s="46" t="s">
        <v>1</v>
      </c>
      <c r="B17" s="23">
        <v>17875248</v>
      </c>
      <c r="C17" s="6">
        <v>178752.48</v>
      </c>
      <c r="D17" s="23">
        <v>2825360</v>
      </c>
      <c r="E17" s="6">
        <v>28253.6</v>
      </c>
      <c r="F17" s="23">
        <v>2549938</v>
      </c>
      <c r="G17" s="6">
        <v>25499.38</v>
      </c>
      <c r="H17" s="23">
        <v>2537247</v>
      </c>
      <c r="I17" s="6">
        <v>25372.47</v>
      </c>
      <c r="J17" s="23">
        <v>7575271</v>
      </c>
      <c r="K17" s="6">
        <v>75752.71</v>
      </c>
      <c r="L17" s="23">
        <v>1027337</v>
      </c>
      <c r="M17" s="6">
        <v>10273.37</v>
      </c>
      <c r="N17" s="23">
        <f t="shared" si="0"/>
        <v>33363064</v>
      </c>
      <c r="O17" s="24">
        <f t="shared" si="1"/>
        <v>343904.01</v>
      </c>
    </row>
    <row r="18" spans="1:15" ht="12.75">
      <c r="A18" s="46" t="s">
        <v>2</v>
      </c>
      <c r="B18" s="23">
        <v>17057367</v>
      </c>
      <c r="C18" s="6">
        <v>170573.67</v>
      </c>
      <c r="D18" s="23">
        <v>2639378</v>
      </c>
      <c r="E18" s="6">
        <v>26393.78</v>
      </c>
      <c r="F18" s="23">
        <v>2599146</v>
      </c>
      <c r="G18" s="6">
        <v>25991.46</v>
      </c>
      <c r="H18" s="23">
        <v>2216936</v>
      </c>
      <c r="I18" s="6">
        <v>22169.36</v>
      </c>
      <c r="J18" s="23">
        <v>4847311</v>
      </c>
      <c r="K18" s="6">
        <v>48473.11</v>
      </c>
      <c r="L18" s="23">
        <v>1087907</v>
      </c>
      <c r="M18" s="6">
        <v>10879.07</v>
      </c>
      <c r="N18" s="23">
        <f t="shared" si="0"/>
        <v>29360138</v>
      </c>
      <c r="O18" s="24">
        <f t="shared" si="1"/>
        <v>304480.45</v>
      </c>
    </row>
    <row r="19" spans="1:15" ht="12.75">
      <c r="A19" s="46" t="s">
        <v>3</v>
      </c>
      <c r="B19" s="23">
        <v>13558833</v>
      </c>
      <c r="C19" s="6">
        <v>135588.33</v>
      </c>
      <c r="D19" s="23">
        <v>3145678</v>
      </c>
      <c r="E19" s="6">
        <v>31456.78</v>
      </c>
      <c r="F19" s="23">
        <v>2229465</v>
      </c>
      <c r="G19" s="6">
        <v>22294.65</v>
      </c>
      <c r="H19" s="80">
        <v>0</v>
      </c>
      <c r="I19" s="81">
        <v>0</v>
      </c>
      <c r="J19" s="23">
        <v>4218642</v>
      </c>
      <c r="K19" s="6">
        <v>42186.42</v>
      </c>
      <c r="L19" s="23">
        <v>783038</v>
      </c>
      <c r="M19" s="6">
        <v>7830.38</v>
      </c>
      <c r="N19" s="23">
        <f>B19+D19+F19+H19+J19</f>
        <v>23152618</v>
      </c>
      <c r="O19" s="24">
        <f>C19+E19+G19+I19+K19+M19</f>
        <v>239356.56</v>
      </c>
    </row>
    <row r="20" spans="1:15" ht="12.75">
      <c r="A20" s="46" t="s">
        <v>4</v>
      </c>
      <c r="B20" s="23">
        <v>16231065</v>
      </c>
      <c r="C20" s="6">
        <v>162310.65</v>
      </c>
      <c r="D20" s="23">
        <v>3145678</v>
      </c>
      <c r="E20" s="6">
        <v>31456.78</v>
      </c>
      <c r="F20" s="23">
        <v>2002024</v>
      </c>
      <c r="G20" s="6">
        <v>20020.24</v>
      </c>
      <c r="H20" s="23">
        <v>1835794</v>
      </c>
      <c r="I20" s="6">
        <v>18357.94</v>
      </c>
      <c r="J20" s="23">
        <v>4646197</v>
      </c>
      <c r="K20" s="74">
        <v>46461.97</v>
      </c>
      <c r="L20" s="23">
        <v>843121</v>
      </c>
      <c r="M20" s="76">
        <v>8431.21</v>
      </c>
      <c r="N20" s="23">
        <f>B20+D20+F20+H20+J20</f>
        <v>27860758</v>
      </c>
      <c r="O20" s="24">
        <f>C20+E20+G20+I20+K20+M20</f>
        <v>287038.79</v>
      </c>
    </row>
    <row r="21" spans="1:15" ht="12.75">
      <c r="A21" s="46" t="s">
        <v>5</v>
      </c>
      <c r="B21" s="23"/>
      <c r="C21" s="6"/>
      <c r="D21" s="23"/>
      <c r="E21" s="6"/>
      <c r="F21" s="23"/>
      <c r="G21" s="6"/>
      <c r="H21" s="23"/>
      <c r="I21" s="6"/>
      <c r="J21" s="23"/>
      <c r="K21" s="74"/>
      <c r="L21" s="23"/>
      <c r="M21" s="76"/>
      <c r="N21" s="23"/>
      <c r="O21" s="24"/>
    </row>
    <row r="22" spans="1:15" ht="13.5" thickBot="1">
      <c r="A22" s="47" t="s">
        <v>30</v>
      </c>
      <c r="B22" s="25">
        <f aca="true" t="shared" si="2" ref="B22:O22">SUM(B10:B21)</f>
        <v>162935018</v>
      </c>
      <c r="C22" s="26">
        <f t="shared" si="2"/>
        <v>1629350.18</v>
      </c>
      <c r="D22" s="25">
        <f t="shared" si="2"/>
        <v>31467910</v>
      </c>
      <c r="E22" s="26">
        <f t="shared" si="2"/>
        <v>314679.1</v>
      </c>
      <c r="F22" s="25">
        <f t="shared" si="2"/>
        <v>26486977</v>
      </c>
      <c r="G22" s="27">
        <f t="shared" si="2"/>
        <v>264869.773</v>
      </c>
      <c r="H22" s="25">
        <f t="shared" si="2"/>
        <v>23082008</v>
      </c>
      <c r="I22" s="27">
        <f t="shared" si="2"/>
        <v>230817.08000000002</v>
      </c>
      <c r="J22" s="25">
        <f t="shared" si="2"/>
        <v>62494985</v>
      </c>
      <c r="K22" s="75">
        <f t="shared" si="2"/>
        <v>624949.8500000001</v>
      </c>
      <c r="L22" s="25">
        <f t="shared" si="2"/>
        <v>8440712</v>
      </c>
      <c r="M22" s="27">
        <f t="shared" si="2"/>
        <v>84407.12</v>
      </c>
      <c r="N22" s="25">
        <f t="shared" si="2"/>
        <v>306466898</v>
      </c>
      <c r="O22" s="27">
        <f t="shared" si="2"/>
        <v>3149073.103</v>
      </c>
    </row>
    <row r="26" spans="1:15" ht="12.75">
      <c r="A26" s="95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</row>
    <row r="27" spans="1:13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ht="12.75">
      <c r="A28" s="17"/>
    </row>
  </sheetData>
  <sheetProtection/>
  <mergeCells count="12">
    <mergeCell ref="A5:O5"/>
    <mergeCell ref="L8:M8"/>
    <mergeCell ref="A2:O2"/>
    <mergeCell ref="A3:O3"/>
    <mergeCell ref="A4:O4"/>
    <mergeCell ref="J8:K8"/>
    <mergeCell ref="N8:O8"/>
    <mergeCell ref="A26:O26"/>
    <mergeCell ref="B8:C8"/>
    <mergeCell ref="D8:E8"/>
    <mergeCell ref="F8:G8"/>
    <mergeCell ref="H8:I8"/>
  </mergeCells>
  <printOptions horizontalCentered="1"/>
  <pageMargins left="0.1968503937007874" right="0.2362204724409449" top="0.984251968503937" bottom="0.984251968503937" header="0" footer="0.39"/>
  <pageSetup horizontalDpi="600" verticalDpi="600" orientation="landscape" paperSize="9" scale="80" r:id="rId3"/>
  <headerFooter alignWithMargins="0">
    <oddFooter>&amp;L&amp;12Fuente: Fondo de Compensación del SOAT y del CAT&amp;R&amp;12&amp;P/&amp;N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P61"/>
  <sheetViews>
    <sheetView zoomScalePageLayoutView="0" workbookViewId="0" topLeftCell="A1">
      <selection activeCell="I10" sqref="I10"/>
    </sheetView>
  </sheetViews>
  <sheetFormatPr defaultColWidth="11.421875" defaultRowHeight="12.75"/>
  <cols>
    <col min="1" max="1" width="13.57421875" style="0" customWidth="1"/>
    <col min="2" max="2" width="12.57421875" style="0" bestFit="1" customWidth="1"/>
    <col min="3" max="3" width="11.7109375" style="0" bestFit="1" customWidth="1"/>
    <col min="4" max="4" width="12.7109375" style="0" bestFit="1" customWidth="1"/>
    <col min="5" max="5" width="11.7109375" style="0" bestFit="1" customWidth="1"/>
    <col min="6" max="6" width="14.8515625" style="0" customWidth="1"/>
    <col min="7" max="7" width="13.28125" style="0" customWidth="1"/>
    <col min="8" max="8" width="11.8515625" style="0" bestFit="1" customWidth="1"/>
    <col min="9" max="13" width="11.7109375" style="0" bestFit="1" customWidth="1"/>
  </cols>
  <sheetData>
    <row r="2" spans="1:15" ht="18.75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18.75" thickBot="1">
      <c r="A3" s="86" t="s">
        <v>38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</row>
    <row r="4" spans="1:15" ht="18.75" thickBot="1">
      <c r="A4" s="86" t="str">
        <f>Hoja1!A3</f>
        <v>AL 31 DE DICIEMBRE DE 2014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</row>
    <row r="5" ht="13.5" thickBot="1"/>
    <row r="6" spans="1:15" ht="26.25" thickBot="1">
      <c r="A6" s="20" t="s">
        <v>17</v>
      </c>
      <c r="B6" s="103" t="s">
        <v>23</v>
      </c>
      <c r="C6" s="104"/>
      <c r="D6" s="103" t="s">
        <v>46</v>
      </c>
      <c r="E6" s="104"/>
      <c r="F6" s="103" t="s">
        <v>24</v>
      </c>
      <c r="G6" s="104"/>
      <c r="H6" s="105" t="s">
        <v>6</v>
      </c>
      <c r="I6" s="100"/>
      <c r="J6" s="103" t="s">
        <v>25</v>
      </c>
      <c r="K6" s="104"/>
      <c r="L6" s="99" t="s">
        <v>26</v>
      </c>
      <c r="M6" s="100"/>
      <c r="N6" s="99" t="s">
        <v>60</v>
      </c>
      <c r="O6" s="100"/>
    </row>
    <row r="7" spans="1:15" ht="13.5" thickBot="1">
      <c r="A7" s="44"/>
      <c r="B7" s="68" t="s">
        <v>36</v>
      </c>
      <c r="C7" s="67" t="s">
        <v>37</v>
      </c>
      <c r="D7" s="68" t="s">
        <v>36</v>
      </c>
      <c r="E7" s="67" t="s">
        <v>37</v>
      </c>
      <c r="F7" s="68" t="s">
        <v>36</v>
      </c>
      <c r="G7" s="67" t="s">
        <v>37</v>
      </c>
      <c r="H7" s="68" t="s">
        <v>36</v>
      </c>
      <c r="I7" s="67" t="s">
        <v>37</v>
      </c>
      <c r="J7" s="68" t="s">
        <v>36</v>
      </c>
      <c r="K7" s="67" t="s">
        <v>37</v>
      </c>
      <c r="L7" s="68" t="s">
        <v>36</v>
      </c>
      <c r="M7" s="67" t="s">
        <v>37</v>
      </c>
      <c r="N7" s="68" t="s">
        <v>36</v>
      </c>
      <c r="O7" s="67" t="s">
        <v>37</v>
      </c>
    </row>
    <row r="8" spans="1:15" ht="13.5">
      <c r="A8" s="46" t="s">
        <v>8</v>
      </c>
      <c r="B8" s="66">
        <v>16490.23</v>
      </c>
      <c r="C8" s="54">
        <f>B8</f>
        <v>16490.23</v>
      </c>
      <c r="D8" s="79">
        <v>197.73</v>
      </c>
      <c r="E8" s="61">
        <f>D8</f>
        <v>197.73</v>
      </c>
      <c r="F8" s="66">
        <v>4268.43</v>
      </c>
      <c r="G8" s="54">
        <f>F8</f>
        <v>4268.43</v>
      </c>
      <c r="H8" s="66">
        <v>2402.49</v>
      </c>
      <c r="I8" s="54">
        <f>H8</f>
        <v>2402.49</v>
      </c>
      <c r="J8" s="66">
        <v>2812.53</v>
      </c>
      <c r="K8" s="54">
        <f>J8</f>
        <v>2812.53</v>
      </c>
      <c r="L8" s="66">
        <v>7132.45</v>
      </c>
      <c r="M8" s="54">
        <f>L8</f>
        <v>7132.45</v>
      </c>
      <c r="N8" s="66">
        <v>1117.35</v>
      </c>
      <c r="O8" s="54">
        <f>N8</f>
        <v>1117.35</v>
      </c>
    </row>
    <row r="9" spans="1:15" ht="13.5">
      <c r="A9" s="46" t="s">
        <v>9</v>
      </c>
      <c r="B9" s="70">
        <v>30256.38</v>
      </c>
      <c r="C9" s="14">
        <f aca="true" t="shared" si="0" ref="C9:C19">B9-B8</f>
        <v>13766.150000000001</v>
      </c>
      <c r="D9" s="63">
        <v>421.06</v>
      </c>
      <c r="E9" s="62">
        <f aca="true" t="shared" si="1" ref="E9:E19">D9-D8</f>
        <v>223.33</v>
      </c>
      <c r="F9" s="18">
        <v>6921.98</v>
      </c>
      <c r="G9" s="14">
        <f aca="true" t="shared" si="2" ref="G9:G19">F9-F8</f>
        <v>2653.5499999999993</v>
      </c>
      <c r="H9" s="18">
        <v>4667.45</v>
      </c>
      <c r="I9" s="14">
        <f aca="true" t="shared" si="3" ref="I9:I19">H9-H8</f>
        <v>2264.96</v>
      </c>
      <c r="J9" s="18">
        <v>4872.94</v>
      </c>
      <c r="K9" s="14">
        <f aca="true" t="shared" si="4" ref="K9:K19">J9-J8</f>
        <v>2060.4099999999994</v>
      </c>
      <c r="L9" s="18">
        <v>11702.91</v>
      </c>
      <c r="M9" s="14">
        <f aca="true" t="shared" si="5" ref="M9:M19">L9-L8</f>
        <v>4570.46</v>
      </c>
      <c r="N9" s="18">
        <v>1740.87</v>
      </c>
      <c r="O9" s="14">
        <f>N9-N8</f>
        <v>623.52</v>
      </c>
    </row>
    <row r="10" spans="1:15" ht="13.5">
      <c r="A10" s="46" t="s">
        <v>10</v>
      </c>
      <c r="B10" s="70">
        <v>37834.52</v>
      </c>
      <c r="C10" s="14">
        <f t="shared" si="0"/>
        <v>7578.139999999996</v>
      </c>
      <c r="D10" s="63">
        <v>644.99</v>
      </c>
      <c r="E10" s="62">
        <f t="shared" si="1"/>
        <v>223.93</v>
      </c>
      <c r="F10" s="18">
        <v>9227.6</v>
      </c>
      <c r="G10" s="14">
        <f t="shared" si="2"/>
        <v>2305.620000000001</v>
      </c>
      <c r="H10" s="18">
        <v>7789.19</v>
      </c>
      <c r="I10" s="14">
        <f t="shared" si="3"/>
        <v>3121.74</v>
      </c>
      <c r="J10" s="18">
        <v>7204.39</v>
      </c>
      <c r="K10" s="14">
        <f t="shared" si="4"/>
        <v>2331.4500000000007</v>
      </c>
      <c r="L10" s="18">
        <v>16161.92</v>
      </c>
      <c r="M10" s="14">
        <f t="shared" si="5"/>
        <v>4459.01</v>
      </c>
      <c r="N10" s="18">
        <v>2446.32</v>
      </c>
      <c r="O10" s="14">
        <f>N10-N9</f>
        <v>705.4500000000003</v>
      </c>
    </row>
    <row r="11" spans="1:15" ht="13.5">
      <c r="A11" s="46" t="s">
        <v>11</v>
      </c>
      <c r="B11" s="70">
        <v>52296.07</v>
      </c>
      <c r="C11" s="14">
        <f t="shared" si="0"/>
        <v>14461.550000000003</v>
      </c>
      <c r="D11" s="63">
        <v>750</v>
      </c>
      <c r="E11" s="62">
        <f t="shared" si="1"/>
        <v>105.00999999999999</v>
      </c>
      <c r="F11" s="18">
        <v>11711</v>
      </c>
      <c r="G11" s="14">
        <f t="shared" si="2"/>
        <v>2483.3999999999996</v>
      </c>
      <c r="H11" s="18">
        <v>10091.16</v>
      </c>
      <c r="I11" s="14">
        <f t="shared" si="3"/>
        <v>2301.9700000000003</v>
      </c>
      <c r="J11" s="18">
        <v>9399.55</v>
      </c>
      <c r="K11" s="14">
        <f t="shared" si="4"/>
        <v>2195.159999999999</v>
      </c>
      <c r="L11" s="18">
        <v>20201.95</v>
      </c>
      <c r="M11" s="14">
        <f t="shared" si="5"/>
        <v>4040.0300000000007</v>
      </c>
      <c r="N11" s="18">
        <v>3058.52</v>
      </c>
      <c r="O11" s="14">
        <f>N11-N10</f>
        <v>612.1999999999998</v>
      </c>
    </row>
    <row r="12" spans="1:15" ht="13.5">
      <c r="A12" s="46" t="s">
        <v>12</v>
      </c>
      <c r="B12" s="70">
        <v>65276.56</v>
      </c>
      <c r="C12" s="14">
        <f t="shared" si="0"/>
        <v>12980.489999999998</v>
      </c>
      <c r="D12" s="63">
        <v>1032.99</v>
      </c>
      <c r="E12" s="62">
        <f t="shared" si="1"/>
        <v>282.99</v>
      </c>
      <c r="F12" s="18">
        <v>14134.9</v>
      </c>
      <c r="G12" s="14">
        <f t="shared" si="2"/>
        <v>2423.8999999999996</v>
      </c>
      <c r="H12" s="18">
        <v>12881.65</v>
      </c>
      <c r="I12" s="14">
        <f t="shared" si="3"/>
        <v>2790.49</v>
      </c>
      <c r="J12" s="18">
        <v>11777.93</v>
      </c>
      <c r="K12" s="14">
        <f t="shared" si="4"/>
        <v>2378.380000000001</v>
      </c>
      <c r="L12" s="18">
        <v>24862.31</v>
      </c>
      <c r="M12" s="14">
        <f t="shared" si="5"/>
        <v>4660.360000000001</v>
      </c>
      <c r="N12" s="18">
        <v>3795.7</v>
      </c>
      <c r="O12" s="14">
        <f>N12-N11</f>
        <v>737.1799999999998</v>
      </c>
    </row>
    <row r="13" spans="1:15" ht="13.5">
      <c r="A13" s="46" t="s">
        <v>13</v>
      </c>
      <c r="B13" s="70">
        <v>84422.25</v>
      </c>
      <c r="C13" s="14">
        <f t="shared" si="0"/>
        <v>19145.690000000002</v>
      </c>
      <c r="D13" s="63">
        <v>1309.13</v>
      </c>
      <c r="E13" s="62">
        <f t="shared" si="1"/>
        <v>276.1400000000001</v>
      </c>
      <c r="F13" s="18">
        <v>16600.85</v>
      </c>
      <c r="G13" s="14">
        <f t="shared" si="2"/>
        <v>2465.949999999999</v>
      </c>
      <c r="H13" s="18">
        <v>14949.53</v>
      </c>
      <c r="I13" s="14">
        <f t="shared" si="3"/>
        <v>2067.880000000001</v>
      </c>
      <c r="J13" s="18">
        <v>13970.53</v>
      </c>
      <c r="K13" s="14">
        <f t="shared" si="4"/>
        <v>2192.6000000000004</v>
      </c>
      <c r="L13" s="18">
        <v>30205.52</v>
      </c>
      <c r="M13" s="14">
        <f t="shared" si="5"/>
        <v>5343.209999999999</v>
      </c>
      <c r="N13" s="18">
        <v>4343.08</v>
      </c>
      <c r="O13" s="14">
        <f aca="true" t="shared" si="6" ref="O13:O19">N13-N12</f>
        <v>547.3800000000001</v>
      </c>
    </row>
    <row r="14" spans="1:16" ht="13.5">
      <c r="A14" s="46" t="s">
        <v>14</v>
      </c>
      <c r="B14" s="70">
        <v>102129.96</v>
      </c>
      <c r="C14" s="14">
        <f t="shared" si="0"/>
        <v>17707.710000000006</v>
      </c>
      <c r="D14" s="63">
        <v>1506.57</v>
      </c>
      <c r="E14" s="62">
        <f t="shared" si="1"/>
        <v>197.43999999999983</v>
      </c>
      <c r="F14" s="18">
        <v>19426.21</v>
      </c>
      <c r="G14" s="14">
        <f t="shared" si="2"/>
        <v>2825.3600000000006</v>
      </c>
      <c r="H14" s="18">
        <v>17499.47</v>
      </c>
      <c r="I14" s="14">
        <f t="shared" si="3"/>
        <v>2549.9400000000005</v>
      </c>
      <c r="J14" s="18">
        <v>16507.78</v>
      </c>
      <c r="K14" s="14">
        <f t="shared" si="4"/>
        <v>2537.249999999998</v>
      </c>
      <c r="L14" s="18">
        <v>37780.79</v>
      </c>
      <c r="M14" s="14">
        <f t="shared" si="5"/>
        <v>7575.27</v>
      </c>
      <c r="N14" s="18">
        <v>5374.43</v>
      </c>
      <c r="O14" s="14">
        <f t="shared" si="6"/>
        <v>1031.3500000000004</v>
      </c>
      <c r="P14" s="52"/>
    </row>
    <row r="15" spans="1:16" ht="13.5">
      <c r="A15" s="46" t="s">
        <v>1</v>
      </c>
      <c r="B15" s="70">
        <v>118968.72</v>
      </c>
      <c r="C15" s="14">
        <f t="shared" si="0"/>
        <v>16838.759999999995</v>
      </c>
      <c r="D15" s="63">
        <v>1666.52</v>
      </c>
      <c r="E15" s="62">
        <f t="shared" si="1"/>
        <v>159.95000000000005</v>
      </c>
      <c r="F15" s="18">
        <v>22065.59</v>
      </c>
      <c r="G15" s="14">
        <f t="shared" si="2"/>
        <v>2639.380000000001</v>
      </c>
      <c r="H15" s="18">
        <v>20042.09</v>
      </c>
      <c r="I15" s="14">
        <f t="shared" si="3"/>
        <v>2542.619999999999</v>
      </c>
      <c r="J15" s="18">
        <v>18727.42</v>
      </c>
      <c r="K15" s="14">
        <f t="shared" si="4"/>
        <v>2219.6399999999994</v>
      </c>
      <c r="L15" s="18">
        <v>42628.1</v>
      </c>
      <c r="M15" s="14">
        <f t="shared" si="5"/>
        <v>4847.309999999998</v>
      </c>
      <c r="N15" s="18">
        <v>6533.54</v>
      </c>
      <c r="O15" s="14">
        <f t="shared" si="6"/>
        <v>1159.1099999999997</v>
      </c>
      <c r="P15" s="52"/>
    </row>
    <row r="16" spans="1:16" ht="13.5">
      <c r="A16" s="46" t="s">
        <v>2</v>
      </c>
      <c r="B16" s="70">
        <v>133531.31</v>
      </c>
      <c r="C16" s="14">
        <f t="shared" si="0"/>
        <v>14562.589999999997</v>
      </c>
      <c r="D16" s="63">
        <v>1977.15</v>
      </c>
      <c r="E16" s="62">
        <f t="shared" si="1"/>
        <v>310.6300000000001</v>
      </c>
      <c r="F16" s="18">
        <v>24633.65</v>
      </c>
      <c r="G16" s="14">
        <f t="shared" si="2"/>
        <v>2568.0600000000013</v>
      </c>
      <c r="H16" s="18">
        <v>22400.14</v>
      </c>
      <c r="I16" s="14">
        <f t="shared" si="3"/>
        <v>2358.0499999999993</v>
      </c>
      <c r="J16" s="18">
        <v>20865.67</v>
      </c>
      <c r="K16" s="14">
        <f t="shared" si="4"/>
        <v>2138.25</v>
      </c>
      <c r="L16" s="18">
        <v>47166.71</v>
      </c>
      <c r="M16" s="14">
        <f t="shared" si="5"/>
        <v>4538.610000000001</v>
      </c>
      <c r="N16" s="18">
        <v>7397.78</v>
      </c>
      <c r="O16" s="14">
        <f t="shared" si="6"/>
        <v>864.2399999999998</v>
      </c>
      <c r="P16" s="52"/>
    </row>
    <row r="17" spans="1:16" ht="13.5">
      <c r="A17" s="46" t="s">
        <v>3</v>
      </c>
      <c r="B17" s="70">
        <v>146971.19</v>
      </c>
      <c r="C17" s="14">
        <f t="shared" si="0"/>
        <v>13439.880000000005</v>
      </c>
      <c r="D17" s="63">
        <v>2117.51</v>
      </c>
      <c r="E17" s="62">
        <f t="shared" si="1"/>
        <v>140.36000000000013</v>
      </c>
      <c r="F17" s="18">
        <v>27779.33</v>
      </c>
      <c r="G17" s="14">
        <f t="shared" si="2"/>
        <v>3145.6800000000003</v>
      </c>
      <c r="H17" s="18">
        <v>24629.61</v>
      </c>
      <c r="I17" s="14">
        <f t="shared" si="3"/>
        <v>2229.470000000001</v>
      </c>
      <c r="J17" s="18">
        <v>22701.47</v>
      </c>
      <c r="K17" s="14">
        <f t="shared" si="4"/>
        <v>1835.800000000003</v>
      </c>
      <c r="L17" s="18">
        <v>51385.35</v>
      </c>
      <c r="M17" s="14">
        <f t="shared" si="5"/>
        <v>4218.639999999999</v>
      </c>
      <c r="N17" s="18">
        <v>8242.99</v>
      </c>
      <c r="O17" s="14">
        <f t="shared" si="6"/>
        <v>845.21</v>
      </c>
      <c r="P17" s="52"/>
    </row>
    <row r="18" spans="1:16" ht="13.5">
      <c r="A18" s="46" t="s">
        <v>4</v>
      </c>
      <c r="B18" s="70">
        <v>163015.07</v>
      </c>
      <c r="C18" s="14">
        <f t="shared" si="0"/>
        <v>16043.880000000005</v>
      </c>
      <c r="D18" s="63">
        <v>2338.32</v>
      </c>
      <c r="E18" s="62">
        <f t="shared" si="1"/>
        <v>220.80999999999995</v>
      </c>
      <c r="F18" s="18">
        <v>30531.24</v>
      </c>
      <c r="G18" s="14">
        <f t="shared" si="2"/>
        <v>2751.91</v>
      </c>
      <c r="H18" s="18">
        <v>26631.63</v>
      </c>
      <c r="I18" s="14">
        <f t="shared" si="3"/>
        <v>2002.0200000000004</v>
      </c>
      <c r="J18" s="82">
        <v>24356.71</v>
      </c>
      <c r="K18" s="83">
        <f t="shared" si="4"/>
        <v>1655.239999999998</v>
      </c>
      <c r="L18" s="18">
        <v>56031.55</v>
      </c>
      <c r="M18" s="78">
        <f t="shared" si="5"/>
        <v>4646.200000000004</v>
      </c>
      <c r="N18" s="18">
        <v>9100.63</v>
      </c>
      <c r="O18" s="14">
        <f t="shared" si="6"/>
        <v>857.6399999999994</v>
      </c>
      <c r="P18" s="53"/>
    </row>
    <row r="19" spans="1:15" ht="14.25" thickBot="1">
      <c r="A19" s="72" t="s">
        <v>5</v>
      </c>
      <c r="B19" s="71"/>
      <c r="C19" s="48">
        <f t="shared" si="0"/>
        <v>-163015.07</v>
      </c>
      <c r="D19" s="65"/>
      <c r="E19" s="64">
        <f t="shared" si="1"/>
        <v>-2338.32</v>
      </c>
      <c r="F19" s="55"/>
      <c r="G19" s="48">
        <f t="shared" si="2"/>
        <v>-30531.24</v>
      </c>
      <c r="H19" s="55"/>
      <c r="I19" s="48">
        <f t="shared" si="3"/>
        <v>-26631.63</v>
      </c>
      <c r="J19" s="55"/>
      <c r="K19" s="48">
        <f t="shared" si="4"/>
        <v>-24356.71</v>
      </c>
      <c r="L19" s="55"/>
      <c r="M19" s="77">
        <f t="shared" si="5"/>
        <v>-56031.55</v>
      </c>
      <c r="N19" s="55"/>
      <c r="O19" s="48">
        <f t="shared" si="6"/>
        <v>-9100.63</v>
      </c>
    </row>
    <row r="22" spans="1:13" ht="12.75">
      <c r="A22" s="106" t="s">
        <v>41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3" ht="12.75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</row>
    <row r="24" spans="1:13" ht="12.75">
      <c r="A24" s="106" t="s">
        <v>48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</row>
    <row r="25" spans="1:13" ht="12.75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</row>
    <row r="28" spans="3:7" ht="12.75">
      <c r="C28" s="101" t="s">
        <v>50</v>
      </c>
      <c r="D28" s="101"/>
      <c r="E28" s="101"/>
      <c r="F28" s="102" t="s">
        <v>49</v>
      </c>
      <c r="G28" s="102" t="s">
        <v>51</v>
      </c>
    </row>
    <row r="29" spans="3:7" ht="12.75">
      <c r="C29" s="57" t="s">
        <v>53</v>
      </c>
      <c r="D29" s="57" t="s">
        <v>46</v>
      </c>
      <c r="E29" s="56" t="s">
        <v>55</v>
      </c>
      <c r="F29" s="102"/>
      <c r="G29" s="102"/>
    </row>
    <row r="30" spans="3:7" ht="12.75">
      <c r="C30" s="57" t="s">
        <v>52</v>
      </c>
      <c r="D30" s="57" t="s">
        <v>54</v>
      </c>
      <c r="E30" s="58"/>
      <c r="F30" s="56"/>
      <c r="G30" s="56"/>
    </row>
    <row r="31" spans="3:7" ht="12.75">
      <c r="C31" s="59">
        <v>164900</v>
      </c>
      <c r="D31" s="59">
        <v>1980</v>
      </c>
      <c r="E31" s="59">
        <f>C31+D31</f>
        <v>166880</v>
      </c>
      <c r="F31" s="59">
        <v>166577.95</v>
      </c>
      <c r="G31" s="59">
        <f>E31-F31</f>
        <v>302.04999999998836</v>
      </c>
    </row>
    <row r="32" spans="3:7" ht="12.75">
      <c r="C32" s="59"/>
      <c r="D32" s="59"/>
      <c r="E32" s="59"/>
      <c r="F32" s="59"/>
      <c r="G32" s="59"/>
    </row>
    <row r="33" spans="3:7" ht="12.75">
      <c r="C33" s="59"/>
      <c r="D33" s="59"/>
      <c r="E33" s="59"/>
      <c r="F33" s="59"/>
      <c r="G33" s="59"/>
    </row>
    <row r="34" spans="3:7" ht="12.75">
      <c r="C34" s="59"/>
      <c r="D34" s="59"/>
      <c r="E34" s="59"/>
      <c r="F34" s="59"/>
      <c r="G34" s="59"/>
    </row>
    <row r="35" spans="3:7" ht="12.75">
      <c r="C35" s="59"/>
      <c r="D35" s="59"/>
      <c r="E35" s="59"/>
      <c r="F35" s="59"/>
      <c r="G35" s="59"/>
    </row>
    <row r="36" spans="3:7" ht="12.75">
      <c r="C36" s="59"/>
      <c r="D36" s="59"/>
      <c r="E36" s="59"/>
      <c r="F36" s="59"/>
      <c r="G36" s="59"/>
    </row>
    <row r="37" spans="3:7" ht="12.75">
      <c r="C37" s="59"/>
      <c r="D37" s="59"/>
      <c r="E37" s="59"/>
      <c r="F37" s="59"/>
      <c r="G37" s="59"/>
    </row>
    <row r="38" spans="3:7" ht="12.75">
      <c r="C38" s="59"/>
      <c r="D38" s="59"/>
      <c r="E38" s="59"/>
      <c r="F38" s="59"/>
      <c r="G38" s="59"/>
    </row>
    <row r="39" spans="3:7" ht="12.75">
      <c r="C39" s="59"/>
      <c r="D39" s="59"/>
      <c r="E39" s="59"/>
      <c r="F39" s="59"/>
      <c r="G39" s="59"/>
    </row>
    <row r="40" spans="3:7" ht="12.75">
      <c r="C40" s="59"/>
      <c r="D40" s="59"/>
      <c r="E40" s="59"/>
      <c r="F40" s="59"/>
      <c r="G40" s="59"/>
    </row>
    <row r="41" spans="3:7" ht="12.75">
      <c r="C41" s="59"/>
      <c r="D41" s="59"/>
      <c r="E41" s="59"/>
      <c r="F41" s="59"/>
      <c r="G41" s="59"/>
    </row>
    <row r="42" spans="3:7" ht="12.75">
      <c r="C42" s="59"/>
      <c r="D42" s="59"/>
      <c r="E42" s="59"/>
      <c r="F42" s="59"/>
      <c r="G42" s="59"/>
    </row>
    <row r="43" spans="3:7" ht="12.75">
      <c r="C43" s="101" t="s">
        <v>43</v>
      </c>
      <c r="D43" s="101"/>
      <c r="E43" s="101"/>
      <c r="F43" s="101"/>
      <c r="G43" s="60">
        <f>SUM(G31:G42)</f>
        <v>302.04999999998836</v>
      </c>
    </row>
    <row r="46" spans="3:7" ht="12.75">
      <c r="C46" s="101" t="s">
        <v>56</v>
      </c>
      <c r="D46" s="101"/>
      <c r="E46" s="101"/>
      <c r="F46" s="102" t="s">
        <v>49</v>
      </c>
      <c r="G46" s="102" t="s">
        <v>51</v>
      </c>
    </row>
    <row r="47" spans="3:7" ht="12.75">
      <c r="C47" s="57" t="s">
        <v>53</v>
      </c>
      <c r="D47" s="57" t="s">
        <v>46</v>
      </c>
      <c r="E47" s="56" t="s">
        <v>55</v>
      </c>
      <c r="F47" s="102"/>
      <c r="G47" s="102"/>
    </row>
    <row r="48" spans="3:7" ht="12.75">
      <c r="C48" s="57" t="s">
        <v>52</v>
      </c>
      <c r="D48" s="57" t="s">
        <v>54</v>
      </c>
      <c r="E48" s="58"/>
      <c r="F48" s="56"/>
      <c r="G48" s="56"/>
    </row>
    <row r="49" spans="3:7" ht="12.75">
      <c r="C49" s="59">
        <v>0</v>
      </c>
      <c r="D49" s="69">
        <v>0</v>
      </c>
      <c r="E49" s="59">
        <f>C49+D49</f>
        <v>0</v>
      </c>
      <c r="F49" s="59">
        <v>166577.95</v>
      </c>
      <c r="G49" s="59">
        <f>E49-F49</f>
        <v>-166577.95</v>
      </c>
    </row>
    <row r="50" spans="3:7" ht="12.75">
      <c r="C50" s="59"/>
      <c r="D50" s="59"/>
      <c r="E50" s="59"/>
      <c r="F50" s="59"/>
      <c r="G50" s="59"/>
    </row>
    <row r="51" spans="3:7" ht="12.75">
      <c r="C51" s="59"/>
      <c r="D51" s="59"/>
      <c r="E51" s="59"/>
      <c r="F51" s="59"/>
      <c r="G51" s="59"/>
    </row>
    <row r="52" spans="3:7" ht="12.75">
      <c r="C52" s="59"/>
      <c r="D52" s="59"/>
      <c r="E52" s="59"/>
      <c r="F52" s="59"/>
      <c r="G52" s="59"/>
    </row>
    <row r="53" spans="3:7" ht="12.75">
      <c r="C53" s="59"/>
      <c r="D53" s="59"/>
      <c r="E53" s="59"/>
      <c r="F53" s="59"/>
      <c r="G53" s="59"/>
    </row>
    <row r="54" spans="3:11" ht="12.75">
      <c r="C54" s="59"/>
      <c r="D54" s="59"/>
      <c r="E54" s="59"/>
      <c r="F54" s="59"/>
      <c r="G54" s="59"/>
      <c r="K54" t="s">
        <v>58</v>
      </c>
    </row>
    <row r="55" spans="3:7" ht="12.75">
      <c r="C55" s="59"/>
      <c r="D55" s="59"/>
      <c r="E55" s="59"/>
      <c r="F55" s="59"/>
      <c r="G55" s="59"/>
    </row>
    <row r="56" spans="3:7" ht="12.75">
      <c r="C56" s="59"/>
      <c r="D56" s="59"/>
      <c r="E56" s="59"/>
      <c r="F56" s="59"/>
      <c r="G56" s="59"/>
    </row>
    <row r="57" spans="3:7" ht="12.75">
      <c r="C57" s="59"/>
      <c r="D57" s="59"/>
      <c r="E57" s="59"/>
      <c r="F57" s="59"/>
      <c r="G57" s="59"/>
    </row>
    <row r="58" spans="3:7" ht="12.75">
      <c r="C58" s="59"/>
      <c r="D58" s="59"/>
      <c r="E58" s="59"/>
      <c r="F58" s="59"/>
      <c r="G58" s="59"/>
    </row>
    <row r="59" spans="3:7" ht="12.75">
      <c r="C59" s="59"/>
      <c r="D59" s="59"/>
      <c r="E59" s="59"/>
      <c r="F59" s="59"/>
      <c r="G59" s="59"/>
    </row>
    <row r="60" spans="3:7" ht="12.75">
      <c r="C60" s="59"/>
      <c r="D60" s="59"/>
      <c r="E60" s="59"/>
      <c r="F60" s="59"/>
      <c r="G60" s="59"/>
    </row>
    <row r="61" spans="3:7" ht="12.75">
      <c r="C61" s="101" t="s">
        <v>43</v>
      </c>
      <c r="D61" s="101"/>
      <c r="E61" s="101"/>
      <c r="F61" s="101"/>
      <c r="G61" s="60">
        <f>SUM(G49:G60)</f>
        <v>-166577.95</v>
      </c>
    </row>
  </sheetData>
  <sheetProtection/>
  <mergeCells count="20">
    <mergeCell ref="J6:K6"/>
    <mergeCell ref="L6:M6"/>
    <mergeCell ref="D6:E6"/>
    <mergeCell ref="C61:F61"/>
    <mergeCell ref="A24:M25"/>
    <mergeCell ref="A22:M23"/>
    <mergeCell ref="C28:E28"/>
    <mergeCell ref="F28:F29"/>
    <mergeCell ref="G28:G29"/>
    <mergeCell ref="C43:F43"/>
    <mergeCell ref="N6:O6"/>
    <mergeCell ref="A4:O4"/>
    <mergeCell ref="A3:O3"/>
    <mergeCell ref="A2:O2"/>
    <mergeCell ref="C46:E46"/>
    <mergeCell ref="F46:F47"/>
    <mergeCell ref="G46:G47"/>
    <mergeCell ref="B6:C6"/>
    <mergeCell ref="F6:G6"/>
    <mergeCell ref="H6:I6"/>
  </mergeCells>
  <printOptions horizontalCentered="1"/>
  <pageMargins left="0.15748031496062992" right="0.3937007874015748" top="0.984251968503937" bottom="0.984251968503937" header="0" footer="0.45"/>
  <pageSetup horizontalDpi="600" verticalDpi="600" orientation="landscape" paperSize="9" scale="91" r:id="rId1"/>
  <headerFooter alignWithMargins="0">
    <oddFooter>&amp;L&amp;9Fuente: Fondo de Compensación del SOAT y del CAT&amp;R&amp;9&amp;P/&amp;N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GSUAREZ</dc:creator>
  <cp:keywords/>
  <dc:description/>
  <cp:lastModifiedBy>GSuarez</cp:lastModifiedBy>
  <cp:lastPrinted>2014-10-01T21:13:10Z</cp:lastPrinted>
  <dcterms:created xsi:type="dcterms:W3CDTF">2004-08-27T14:51:49Z</dcterms:created>
  <dcterms:modified xsi:type="dcterms:W3CDTF">2015-01-21T20:57:44Z</dcterms:modified>
  <cp:category/>
  <cp:version/>
  <cp:contentType/>
  <cp:contentStatus/>
</cp:coreProperties>
</file>